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PEI\06.- Teno\paralelismo\ENTREGA VIALIDAD - La Laguna Teno - Ruta J-25\3.- Presupuestos\"/>
    </mc:Choice>
  </mc:AlternateContent>
  <bookViews>
    <workbookView xWindow="0" yWindow="0" windowWidth="20490" windowHeight="7065" tabRatio="551"/>
  </bookViews>
  <sheets>
    <sheet name="PRESUPUESTO" sheetId="7" r:id="rId1"/>
    <sheet name="Volumen Zanjas" sheetId="4" r:id="rId2"/>
    <sheet name="CUADRO PARALELISMO" sheetId="9" r:id="rId3"/>
  </sheets>
  <definedNames>
    <definedName name="_3445">#REF!</definedName>
    <definedName name="_xlnm.Print_Area" localSheetId="0">PRESUPUESTO!$A$1:$F$114</definedName>
    <definedName name="_xlnm.Print_Area" localSheetId="1">'Volumen Zanjas'!$B$1:$O$15</definedName>
    <definedName name="_xlnm.Print_Titles" localSheetId="0">PRESUPUESTO!$1:$13</definedName>
  </definedNames>
  <calcPr calcId="152511"/>
</workbook>
</file>

<file path=xl/calcChain.xml><?xml version="1.0" encoding="utf-8"?>
<calcChain xmlns="http://schemas.openxmlformats.org/spreadsheetml/2006/main">
  <c r="F9" i="4" l="1"/>
  <c r="F8" i="4"/>
  <c r="F7" i="4"/>
  <c r="F6" i="4"/>
  <c r="D45" i="7" l="1"/>
  <c r="D38" i="7" l="1"/>
  <c r="K125" i="9" l="1"/>
  <c r="M125" i="9"/>
  <c r="K126" i="9"/>
  <c r="M126" i="9"/>
  <c r="K127" i="9"/>
  <c r="M127" i="9"/>
  <c r="K128" i="9"/>
  <c r="J15" i="9"/>
  <c r="J16" i="9"/>
  <c r="J17" i="9"/>
  <c r="K17" i="9"/>
  <c r="L17" i="9"/>
  <c r="M17" i="9"/>
  <c r="N17" i="9"/>
  <c r="J18" i="9"/>
  <c r="J19" i="9"/>
  <c r="K19" i="9"/>
  <c r="L19" i="9"/>
  <c r="M19" i="9"/>
  <c r="N19" i="9"/>
  <c r="J20" i="9"/>
  <c r="J21" i="9"/>
  <c r="K21" i="9"/>
  <c r="L21" i="9"/>
  <c r="M21" i="9"/>
  <c r="N21" i="9"/>
  <c r="J22" i="9"/>
  <c r="J23" i="9"/>
  <c r="K23" i="9"/>
  <c r="L23" i="9"/>
  <c r="M23" i="9"/>
  <c r="N23" i="9"/>
  <c r="J24" i="9"/>
  <c r="J25" i="9"/>
  <c r="J26" i="9"/>
  <c r="K25" i="9" s="1"/>
  <c r="J27" i="9"/>
  <c r="K27" i="9"/>
  <c r="L27" i="9"/>
  <c r="M27" i="9"/>
  <c r="N27" i="9"/>
  <c r="J28" i="9"/>
  <c r="J29" i="9"/>
  <c r="K29" i="9"/>
  <c r="L29" i="9"/>
  <c r="M29" i="9"/>
  <c r="N29" i="9"/>
  <c r="J30" i="9"/>
  <c r="J31" i="9"/>
  <c r="K31" i="9"/>
  <c r="L31" i="9"/>
  <c r="M31" i="9"/>
  <c r="N31" i="9"/>
  <c r="J32" i="9"/>
  <c r="J33" i="9"/>
  <c r="K33" i="9"/>
  <c r="L33" i="9"/>
  <c r="M33" i="9"/>
  <c r="N33" i="9"/>
  <c r="J34" i="9"/>
  <c r="J35" i="9"/>
  <c r="K35" i="9"/>
  <c r="L35" i="9"/>
  <c r="M35" i="9"/>
  <c r="N35" i="9"/>
  <c r="J36" i="9"/>
  <c r="J37" i="9"/>
  <c r="K37" i="9"/>
  <c r="L37" i="9"/>
  <c r="M37" i="9"/>
  <c r="N37" i="9"/>
  <c r="J38" i="9"/>
  <c r="J39" i="9"/>
  <c r="K39" i="9"/>
  <c r="L39" i="9"/>
  <c r="M39" i="9"/>
  <c r="N39" i="9"/>
  <c r="J40" i="9"/>
  <c r="J41" i="9"/>
  <c r="K41" i="9"/>
  <c r="L41" i="9"/>
  <c r="M41" i="9"/>
  <c r="N41" i="9"/>
  <c r="J42" i="9"/>
  <c r="J43" i="9"/>
  <c r="K43" i="9"/>
  <c r="L43" i="9"/>
  <c r="M43" i="9"/>
  <c r="N43" i="9"/>
  <c r="J44" i="9"/>
  <c r="J45" i="9"/>
  <c r="K45" i="9"/>
  <c r="L45" i="9"/>
  <c r="M45" i="9"/>
  <c r="N45" i="9"/>
  <c r="J46" i="9"/>
  <c r="J47" i="9"/>
  <c r="K47" i="9"/>
  <c r="L47" i="9"/>
  <c r="M47" i="9"/>
  <c r="N47" i="9"/>
  <c r="J48" i="9"/>
  <c r="J49" i="9"/>
  <c r="K49" i="9"/>
  <c r="L49" i="9"/>
  <c r="M49" i="9"/>
  <c r="N49" i="9"/>
  <c r="J50" i="9"/>
  <c r="J51" i="9"/>
  <c r="K51" i="9"/>
  <c r="L51" i="9"/>
  <c r="M51" i="9"/>
  <c r="N51" i="9"/>
  <c r="J52" i="9"/>
  <c r="J53" i="9"/>
  <c r="K53" i="9"/>
  <c r="L53" i="9"/>
  <c r="M53" i="9"/>
  <c r="N53" i="9"/>
  <c r="J54" i="9"/>
  <c r="J55" i="9"/>
  <c r="J56" i="9"/>
  <c r="J57" i="9"/>
  <c r="K57" i="9"/>
  <c r="L57" i="9"/>
  <c r="M57" i="9"/>
  <c r="N57" i="9"/>
  <c r="J58" i="9"/>
  <c r="J59" i="9"/>
  <c r="J60" i="9"/>
  <c r="J61" i="9"/>
  <c r="K61" i="9"/>
  <c r="L61" i="9"/>
  <c r="M61" i="9"/>
  <c r="N61" i="9"/>
  <c r="J62" i="9"/>
  <c r="J63" i="9"/>
  <c r="K63" i="9"/>
  <c r="L63" i="9"/>
  <c r="M63" i="9"/>
  <c r="N63" i="9"/>
  <c r="J64" i="9"/>
  <c r="J65" i="9"/>
  <c r="J66" i="9"/>
  <c r="N65" i="9" s="1"/>
  <c r="J67" i="9"/>
  <c r="K67" i="9"/>
  <c r="L67" i="9"/>
  <c r="M67" i="9"/>
  <c r="N67" i="9"/>
  <c r="J68" i="9"/>
  <c r="J69" i="9"/>
  <c r="K69" i="9"/>
  <c r="L69" i="9"/>
  <c r="M69" i="9"/>
  <c r="N69" i="9"/>
  <c r="J70" i="9"/>
  <c r="J71" i="9"/>
  <c r="J72" i="9"/>
  <c r="J73" i="9"/>
  <c r="K73" i="9"/>
  <c r="L73" i="9"/>
  <c r="M73" i="9"/>
  <c r="N73" i="9"/>
  <c r="J74" i="9"/>
  <c r="J75" i="9"/>
  <c r="K75" i="9"/>
  <c r="L75" i="9"/>
  <c r="M75" i="9"/>
  <c r="N75" i="9"/>
  <c r="J76" i="9"/>
  <c r="J77" i="9"/>
  <c r="K77" i="9"/>
  <c r="L77" i="9"/>
  <c r="M77" i="9"/>
  <c r="N77" i="9"/>
  <c r="J78" i="9"/>
  <c r="J79" i="9"/>
  <c r="K79" i="9"/>
  <c r="L79" i="9"/>
  <c r="M79" i="9"/>
  <c r="N79" i="9"/>
  <c r="J80" i="9"/>
  <c r="J81" i="9"/>
  <c r="K81" i="9"/>
  <c r="L81" i="9"/>
  <c r="M81" i="9"/>
  <c r="N81" i="9"/>
  <c r="J82" i="9"/>
  <c r="J83" i="9"/>
  <c r="K83" i="9"/>
  <c r="L83" i="9"/>
  <c r="M83" i="9"/>
  <c r="N83" i="9"/>
  <c r="J84" i="9"/>
  <c r="J85" i="9"/>
  <c r="J86" i="9"/>
  <c r="N85" i="9" s="1"/>
  <c r="J87" i="9"/>
  <c r="J88" i="9"/>
  <c r="M85" i="9" l="1"/>
  <c r="L85" i="9"/>
  <c r="N59" i="9"/>
  <c r="N55" i="9"/>
  <c r="N15" i="9"/>
  <c r="N87" i="9"/>
  <c r="L25" i="9"/>
  <c r="L71" i="9"/>
  <c r="L15" i="9"/>
  <c r="L59" i="9"/>
  <c r="L55" i="9"/>
  <c r="M15" i="9"/>
  <c r="K65" i="9"/>
  <c r="L65" i="9"/>
  <c r="K15" i="9"/>
  <c r="N25" i="9"/>
  <c r="L87" i="9"/>
  <c r="M65" i="9"/>
  <c r="M25" i="9"/>
  <c r="N71" i="9"/>
  <c r="K87" i="9"/>
  <c r="K71" i="9"/>
  <c r="K59" i="9"/>
  <c r="K55" i="9"/>
  <c r="M87" i="9"/>
  <c r="K85" i="9"/>
  <c r="M71" i="9"/>
  <c r="M59" i="9"/>
  <c r="M55" i="9"/>
  <c r="E77" i="7"/>
  <c r="E75" i="7"/>
  <c r="D48" i="7"/>
  <c r="D49" i="7"/>
  <c r="D50" i="7"/>
  <c r="D64" i="7" s="1"/>
  <c r="D80" i="7"/>
  <c r="F80" i="7" s="1"/>
  <c r="D79" i="7"/>
  <c r="F79" i="7" s="1"/>
  <c r="D81" i="7"/>
  <c r="F81" i="7" s="1"/>
  <c r="D75" i="7"/>
  <c r="D77" i="7" s="1"/>
  <c r="D76" i="7"/>
  <c r="D78" i="7"/>
  <c r="F78" i="7"/>
  <c r="D70" i="7"/>
  <c r="D72" i="7" l="1"/>
  <c r="F72" i="7" s="1"/>
  <c r="F71" i="7" l="1"/>
  <c r="F70" i="7"/>
  <c r="J95" i="9" l="1"/>
  <c r="K95" i="9"/>
  <c r="L95" i="9"/>
  <c r="M95" i="9"/>
  <c r="N95" i="9"/>
  <c r="J96" i="9"/>
  <c r="J94" i="9"/>
  <c r="N93" i="9"/>
  <c r="M93" i="9"/>
  <c r="L93" i="9"/>
  <c r="K93" i="9"/>
  <c r="J93" i="9"/>
  <c r="J90" i="9"/>
  <c r="N89" i="9"/>
  <c r="M89" i="9"/>
  <c r="L89" i="9"/>
  <c r="K89" i="9"/>
  <c r="J89" i="9"/>
  <c r="F249" i="9" l="1"/>
  <c r="F45" i="7" l="1"/>
  <c r="F76" i="7" l="1"/>
  <c r="F75" i="7" l="1"/>
  <c r="F77" i="7"/>
  <c r="J91" i="9" l="1"/>
  <c r="J92" i="9"/>
  <c r="J97" i="9"/>
  <c r="J98" i="9"/>
  <c r="J99" i="9"/>
  <c r="J100" i="9"/>
  <c r="J101" i="9"/>
  <c r="J102" i="9"/>
  <c r="J103" i="9"/>
  <c r="J104" i="9"/>
  <c r="J105" i="9"/>
  <c r="J106" i="9"/>
  <c r="L105" i="9" l="1"/>
  <c r="K97" i="9"/>
  <c r="M105" i="9"/>
  <c r="L103" i="9"/>
  <c r="N99" i="9"/>
  <c r="L101" i="9"/>
  <c r="L91" i="9"/>
  <c r="M103" i="9"/>
  <c r="N97" i="9"/>
  <c r="M91" i="9"/>
  <c r="N103" i="9"/>
  <c r="N105" i="9"/>
  <c r="M101" i="9"/>
  <c r="K99" i="9"/>
  <c r="M97" i="9"/>
  <c r="K101" i="9"/>
  <c r="K105" i="9"/>
  <c r="K103" i="9"/>
  <c r="N101" i="9"/>
  <c r="M99" i="9"/>
  <c r="L97" i="9"/>
  <c r="N91" i="9"/>
  <c r="L99" i="9"/>
  <c r="K91" i="9"/>
  <c r="C7" i="4" l="1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D6" i="4"/>
  <c r="C6" i="4"/>
  <c r="D88" i="7" l="1"/>
  <c r="W6" i="4" l="1"/>
  <c r="J107" i="9"/>
  <c r="J108" i="9"/>
  <c r="L107" i="9" l="1"/>
  <c r="M107" i="9"/>
  <c r="K107" i="9"/>
  <c r="N107" i="9"/>
  <c r="L117" i="9" l="1"/>
  <c r="D57" i="7" s="1"/>
  <c r="N117" i="9"/>
  <c r="D59" i="7" s="1"/>
  <c r="K117" i="9"/>
  <c r="D56" i="7" s="1"/>
  <c r="M117" i="9"/>
  <c r="U22" i="4"/>
  <c r="F59" i="7" l="1"/>
  <c r="O9" i="4"/>
  <c r="P9" i="4" s="1"/>
  <c r="D58" i="7"/>
  <c r="F58" i="7" s="1"/>
  <c r="O8" i="4"/>
  <c r="P8" i="4" s="1"/>
  <c r="D67" i="7"/>
  <c r="F67" i="7" s="1"/>
  <c r="U170" i="4"/>
  <c r="U169" i="4"/>
  <c r="U168" i="4"/>
  <c r="U167" i="4"/>
  <c r="U166" i="4"/>
  <c r="U165" i="4"/>
  <c r="U164" i="4"/>
  <c r="U163" i="4"/>
  <c r="U162" i="4"/>
  <c r="U161" i="4"/>
  <c r="U160" i="4"/>
  <c r="U159" i="4"/>
  <c r="U158" i="4"/>
  <c r="U157" i="4"/>
  <c r="U156" i="4"/>
  <c r="U155" i="4"/>
  <c r="U154" i="4"/>
  <c r="U153" i="4"/>
  <c r="U152" i="4"/>
  <c r="U151" i="4"/>
  <c r="U150" i="4"/>
  <c r="U149" i="4"/>
  <c r="U148" i="4"/>
  <c r="U147" i="4"/>
  <c r="U146" i="4"/>
  <c r="U145" i="4"/>
  <c r="U144" i="4"/>
  <c r="U143" i="4"/>
  <c r="U142" i="4"/>
  <c r="U141" i="4"/>
  <c r="U140" i="4"/>
  <c r="U139" i="4"/>
  <c r="U138" i="4"/>
  <c r="U137" i="4"/>
  <c r="U136" i="4"/>
  <c r="U135" i="4"/>
  <c r="U134" i="4"/>
  <c r="U133" i="4"/>
  <c r="U132" i="4"/>
  <c r="U131" i="4"/>
  <c r="U130" i="4"/>
  <c r="U129" i="4"/>
  <c r="U128" i="4"/>
  <c r="U127" i="4"/>
  <c r="U126" i="4"/>
  <c r="U125" i="4"/>
  <c r="U124" i="4"/>
  <c r="U123" i="4"/>
  <c r="U122" i="4"/>
  <c r="U121" i="4"/>
  <c r="U120" i="4"/>
  <c r="U119" i="4"/>
  <c r="U118" i="4"/>
  <c r="U117" i="4"/>
  <c r="U116" i="4"/>
  <c r="U115" i="4"/>
  <c r="U114" i="4"/>
  <c r="U113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U62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AB15" i="4"/>
  <c r="AA15" i="4"/>
  <c r="Y15" i="4"/>
  <c r="X15" i="4"/>
  <c r="W15" i="4"/>
  <c r="U15" i="4"/>
  <c r="L15" i="4" s="1"/>
  <c r="O15" i="4"/>
  <c r="P15" i="4" s="1"/>
  <c r="AB14" i="4"/>
  <c r="AA14" i="4"/>
  <c r="Y14" i="4"/>
  <c r="X14" i="4"/>
  <c r="W14" i="4"/>
  <c r="U14" i="4"/>
  <c r="K14" i="4" s="1"/>
  <c r="O14" i="4"/>
  <c r="P14" i="4" s="1"/>
  <c r="AB13" i="4"/>
  <c r="AA13" i="4"/>
  <c r="Y13" i="4"/>
  <c r="X13" i="4"/>
  <c r="W13" i="4"/>
  <c r="U13" i="4"/>
  <c r="O13" i="4"/>
  <c r="P13" i="4" s="1"/>
  <c r="AB12" i="4"/>
  <c r="AA12" i="4"/>
  <c r="Y12" i="4"/>
  <c r="X12" i="4"/>
  <c r="W12" i="4"/>
  <c r="V12" i="4"/>
  <c r="U12" i="4"/>
  <c r="L12" i="4" s="1"/>
  <c r="O12" i="4"/>
  <c r="P12" i="4" s="1"/>
  <c r="AB11" i="4"/>
  <c r="AA11" i="4"/>
  <c r="Z11" i="4"/>
  <c r="I11" i="4" s="1"/>
  <c r="Y11" i="4"/>
  <c r="X11" i="4"/>
  <c r="W11" i="4"/>
  <c r="V11" i="4"/>
  <c r="U11" i="4"/>
  <c r="L11" i="4" s="1"/>
  <c r="O11" i="4"/>
  <c r="P11" i="4" s="1"/>
  <c r="AB10" i="4"/>
  <c r="Z10" i="4" s="1"/>
  <c r="I10" i="4" s="1"/>
  <c r="AA10" i="4"/>
  <c r="Y10" i="4"/>
  <c r="X10" i="4"/>
  <c r="W10" i="4"/>
  <c r="V10" i="4"/>
  <c r="U10" i="4"/>
  <c r="K10" i="4" s="1"/>
  <c r="O10" i="4"/>
  <c r="P10" i="4" s="1"/>
  <c r="AB9" i="4"/>
  <c r="AA9" i="4"/>
  <c r="Z9" i="4"/>
  <c r="I9" i="4" s="1"/>
  <c r="Y9" i="4"/>
  <c r="X9" i="4"/>
  <c r="W9" i="4"/>
  <c r="V9" i="4"/>
  <c r="U9" i="4"/>
  <c r="AB8" i="4"/>
  <c r="Z8" i="4" s="1"/>
  <c r="I8" i="4" s="1"/>
  <c r="AA8" i="4"/>
  <c r="Y8" i="4"/>
  <c r="X8" i="4"/>
  <c r="W8" i="4"/>
  <c r="V8" i="4"/>
  <c r="U8" i="4"/>
  <c r="AB7" i="4"/>
  <c r="AA7" i="4"/>
  <c r="Z7" i="4"/>
  <c r="I7" i="4" s="1"/>
  <c r="Y7" i="4"/>
  <c r="X7" i="4"/>
  <c r="W7" i="4"/>
  <c r="U7" i="4"/>
  <c r="L7" i="4" s="1"/>
  <c r="O7" i="4"/>
  <c r="P7" i="4" s="1"/>
  <c r="AB6" i="4"/>
  <c r="AA6" i="4"/>
  <c r="Y6" i="4"/>
  <c r="X6" i="4"/>
  <c r="U6" i="4"/>
  <c r="O6" i="4"/>
  <c r="F92" i="7"/>
  <c r="F93" i="7" s="1"/>
  <c r="F101" i="7" s="1"/>
  <c r="F88" i="7"/>
  <c r="D63" i="7"/>
  <c r="F63" i="7" s="1"/>
  <c r="A49" i="7"/>
  <c r="A50" i="7" s="1"/>
  <c r="A56" i="7" s="1"/>
  <c r="F38" i="7"/>
  <c r="F31" i="7"/>
  <c r="F30" i="7"/>
  <c r="F27" i="7"/>
  <c r="F24" i="7"/>
  <c r="F21" i="7"/>
  <c r="F18" i="7"/>
  <c r="F64" i="7" l="1"/>
  <c r="F17" i="4"/>
  <c r="L8" i="4"/>
  <c r="F48" i="7"/>
  <c r="D62" i="7"/>
  <c r="F62" i="7" s="1"/>
  <c r="K9" i="4"/>
  <c r="A57" i="7"/>
  <c r="K6" i="4"/>
  <c r="F56" i="7"/>
  <c r="F57" i="7"/>
  <c r="V6" i="4"/>
  <c r="I6" i="4" s="1"/>
  <c r="Z13" i="4"/>
  <c r="H10" i="4"/>
  <c r="K12" i="4"/>
  <c r="Z12" i="4"/>
  <c r="I12" i="4" s="1"/>
  <c r="H12" i="4" s="1"/>
  <c r="K8" i="4"/>
  <c r="L6" i="4"/>
  <c r="L9" i="4"/>
  <c r="L10" i="4"/>
  <c r="L13" i="4"/>
  <c r="L14" i="4"/>
  <c r="H9" i="4"/>
  <c r="K13" i="4"/>
  <c r="O17" i="4"/>
  <c r="O18" i="4" s="1"/>
  <c r="P6" i="4"/>
  <c r="P18" i="4" s="1"/>
  <c r="H11" i="4"/>
  <c r="G9" i="4"/>
  <c r="H8" i="4"/>
  <c r="V7" i="4"/>
  <c r="H7" i="4" s="1"/>
  <c r="G8" i="4"/>
  <c r="V15" i="4"/>
  <c r="Z15" i="4"/>
  <c r="Z6" i="4"/>
  <c r="K7" i="4"/>
  <c r="G11" i="4"/>
  <c r="K11" i="4"/>
  <c r="V14" i="4"/>
  <c r="Z14" i="4"/>
  <c r="K15" i="4"/>
  <c r="G10" i="4"/>
  <c r="V13" i="4"/>
  <c r="F32" i="7"/>
  <c r="F98" i="7" s="1"/>
  <c r="F89" i="7"/>
  <c r="F100" i="7" s="1"/>
  <c r="F50" i="7"/>
  <c r="F49" i="7"/>
  <c r="A58" i="7" l="1"/>
  <c r="A59" i="7" s="1"/>
  <c r="A62" i="7" s="1"/>
  <c r="A63" i="7" s="1"/>
  <c r="A64" i="7" s="1"/>
  <c r="A67" i="7" s="1"/>
  <c r="A71" i="7" s="1"/>
  <c r="A72" i="7" s="1"/>
  <c r="A88" i="7" s="1"/>
  <c r="G6" i="4"/>
  <c r="J9" i="4"/>
  <c r="N9" i="4" s="1"/>
  <c r="H6" i="4"/>
  <c r="J10" i="4"/>
  <c r="M10" i="4" s="1"/>
  <c r="G15" i="4"/>
  <c r="G12" i="4"/>
  <c r="J12" i="4" s="1"/>
  <c r="N12" i="4" s="1"/>
  <c r="P17" i="4"/>
  <c r="L17" i="4"/>
  <c r="J11" i="4"/>
  <c r="M11" i="4" s="1"/>
  <c r="K17" i="4"/>
  <c r="D43" i="7" s="1"/>
  <c r="F43" i="7" s="1"/>
  <c r="G14" i="4"/>
  <c r="J8" i="4"/>
  <c r="M8" i="4" s="1"/>
  <c r="I13" i="4"/>
  <c r="G13" i="4"/>
  <c r="N10" i="4"/>
  <c r="I15" i="4"/>
  <c r="H15" i="4" s="1"/>
  <c r="I14" i="4"/>
  <c r="H14" i="4" s="1"/>
  <c r="G7" i="4"/>
  <c r="J7" i="4" s="1"/>
  <c r="A92" i="7" l="1"/>
  <c r="M9" i="4"/>
  <c r="J15" i="4"/>
  <c r="N15" i="4" s="1"/>
  <c r="N11" i="4"/>
  <c r="M12" i="4"/>
  <c r="N8" i="4"/>
  <c r="J14" i="4"/>
  <c r="N14" i="4" s="1"/>
  <c r="N7" i="4"/>
  <c r="M7" i="4"/>
  <c r="J6" i="4"/>
  <c r="G17" i="4"/>
  <c r="H13" i="4"/>
  <c r="H17" i="4" s="1"/>
  <c r="I17" i="4"/>
  <c r="M15" i="4" l="1"/>
  <c r="M14" i="4"/>
  <c r="N6" i="4"/>
  <c r="M6" i="4"/>
  <c r="J13" i="4"/>
  <c r="N13" i="4" l="1"/>
  <c r="N17" i="4" s="1"/>
  <c r="D44" i="7" s="1"/>
  <c r="F44" i="7" s="1"/>
  <c r="M13" i="4"/>
  <c r="M17" i="4" s="1"/>
  <c r="J17" i="4"/>
  <c r="D41" i="7" l="1"/>
  <c r="F41" i="7" s="1"/>
  <c r="D42" i="7"/>
  <c r="F42" i="7" s="1"/>
  <c r="F82" i="7" l="1"/>
  <c r="F99" i="7" s="1"/>
  <c r="F105" i="7" s="1"/>
  <c r="F106" i="7" s="1"/>
  <c r="F107" i="7" s="1"/>
  <c r="F108" i="7" s="1"/>
  <c r="F109" i="7" s="1"/>
</calcChain>
</file>

<file path=xl/sharedStrings.xml><?xml version="1.0" encoding="utf-8"?>
<sst xmlns="http://schemas.openxmlformats.org/spreadsheetml/2006/main" count="1094" uniqueCount="330">
  <si>
    <t>RESUMEN</t>
  </si>
  <si>
    <t>$</t>
  </si>
  <si>
    <t>Nº</t>
  </si>
  <si>
    <t>SUB TOTAL</t>
  </si>
  <si>
    <t>Uni</t>
  </si>
  <si>
    <t>Excavación</t>
  </si>
  <si>
    <t>Excedentes</t>
  </si>
  <si>
    <t>Arena</t>
  </si>
  <si>
    <t>2-4 m</t>
  </si>
  <si>
    <t>0-2 m</t>
  </si>
  <si>
    <t>L [m]</t>
  </si>
  <si>
    <r>
      <t xml:space="preserve">f </t>
    </r>
    <r>
      <rPr>
        <b/>
        <sz val="12"/>
        <rFont val="Times New Roman"/>
        <family val="1"/>
      </rPr>
      <t>[m]</t>
    </r>
  </si>
  <si>
    <t>Final</t>
  </si>
  <si>
    <t>Inicial</t>
  </si>
  <si>
    <t>Vol. Retiro</t>
  </si>
  <si>
    <t xml:space="preserve">Vol. Relleno </t>
  </si>
  <si>
    <t>Vol. Cama</t>
  </si>
  <si>
    <t>Vol. Total</t>
  </si>
  <si>
    <t>Volumén Excavación</t>
  </si>
  <si>
    <t>Largo</t>
  </si>
  <si>
    <t>Diametro</t>
  </si>
  <si>
    <t>H2=</t>
  </si>
  <si>
    <t>H1=</t>
  </si>
  <si>
    <t>Superior</t>
  </si>
  <si>
    <t>Inferior</t>
  </si>
  <si>
    <t>Sección Final</t>
  </si>
  <si>
    <t>Sección Inicial</t>
  </si>
  <si>
    <t>Ancho Zanja</t>
  </si>
  <si>
    <t>&gt;4 m</t>
  </si>
  <si>
    <t>Entibación</t>
  </si>
  <si>
    <t>*</t>
  </si>
  <si>
    <t>Vol. Relleno</t>
  </si>
  <si>
    <t>Lateral</t>
  </si>
  <si>
    <t>2.4+1.5 x 3.5</t>
  </si>
  <si>
    <t>Módulo KS-100</t>
  </si>
  <si>
    <t xml:space="preserve"> con realza</t>
  </si>
  <si>
    <t>m</t>
  </si>
  <si>
    <t>PROYECTO DE PARALELISMO Y ATRAVIESOS</t>
  </si>
  <si>
    <t>P R E S U P U E S T O     E S T I M A T I V O</t>
  </si>
  <si>
    <t>Item</t>
  </si>
  <si>
    <t>Designación</t>
  </si>
  <si>
    <t>Unidad</t>
  </si>
  <si>
    <t>Cantidad</t>
  </si>
  <si>
    <t>Precio</t>
  </si>
  <si>
    <t>Total</t>
  </si>
  <si>
    <t>Unitario</t>
  </si>
  <si>
    <t xml:space="preserve"> </t>
  </si>
  <si>
    <t>A.-  ASPECTOS GENERALES</t>
  </si>
  <si>
    <t>Garantias y derechos</t>
  </si>
  <si>
    <t>Garantias y derechos.</t>
  </si>
  <si>
    <t>gl</t>
  </si>
  <si>
    <t>Señalizaciones</t>
  </si>
  <si>
    <t>Señalizaciones.</t>
  </si>
  <si>
    <t>Programa de Operación de Faja Vial</t>
  </si>
  <si>
    <t>Programa de Operación de Faja Vial.</t>
  </si>
  <si>
    <t>Disposición de Seguridad</t>
  </si>
  <si>
    <t>Disposición de Seguridad.</t>
  </si>
  <si>
    <t xml:space="preserve">I.T.O. </t>
  </si>
  <si>
    <t>I.T.O. de la Empresa Contratista.</t>
  </si>
  <si>
    <t>Inspector Fiscal de Vialidad.</t>
  </si>
  <si>
    <t>Sub total A</t>
  </si>
  <si>
    <t xml:space="preserve">B.-  MOVIMIENTO DE TIERRAS E </t>
  </si>
  <si>
    <t>INSTALACION DE CAÑERIAS</t>
  </si>
  <si>
    <t>Retiro de excedentes.</t>
  </si>
  <si>
    <t>Movimiento de Tierras</t>
  </si>
  <si>
    <t>Excavaciones  en zanja.</t>
  </si>
  <si>
    <r>
      <t>m</t>
    </r>
    <r>
      <rPr>
        <vertAlign val="superscript"/>
        <sz val="10"/>
        <rFont val="Century Gothic"/>
        <family val="2"/>
      </rPr>
      <t>3</t>
    </r>
  </si>
  <si>
    <t>Relleno de zanjas.</t>
  </si>
  <si>
    <t>Cama de apoyo.</t>
  </si>
  <si>
    <t>Atraviesos camineros</t>
  </si>
  <si>
    <t xml:space="preserve">Suministro y Transporte de Cañerías </t>
  </si>
  <si>
    <t>y Piezas Especiales</t>
  </si>
  <si>
    <t>Sub total  B</t>
  </si>
  <si>
    <t xml:space="preserve">C.-SUMINISTRO E INSTALACIÓN </t>
  </si>
  <si>
    <t>DE  CÁMARAS</t>
  </si>
  <si>
    <t>Cámaras de Válvulas</t>
  </si>
  <si>
    <t>Sub total C</t>
  </si>
  <si>
    <t xml:space="preserve">D.-PLANOS DE CONSTRUCCIÓN </t>
  </si>
  <si>
    <t>Planos de Construcción</t>
  </si>
  <si>
    <t>Sub total D</t>
  </si>
  <si>
    <t>A.-</t>
  </si>
  <si>
    <t>Aspectos generales</t>
  </si>
  <si>
    <t>B.-</t>
  </si>
  <si>
    <t>Movimiento tierras e instalacion de cañerias</t>
  </si>
  <si>
    <t>C.-</t>
  </si>
  <si>
    <t>Suministro e instalacion de cámaras</t>
  </si>
  <si>
    <t>D.-</t>
  </si>
  <si>
    <t>TOTAL NETO</t>
  </si>
  <si>
    <t>G.G.+ U (35%)</t>
  </si>
  <si>
    <t>IVA (19%)</t>
  </si>
  <si>
    <t>T O T A L</t>
  </si>
  <si>
    <t>INGENIERO CIVIL. UTFSM</t>
  </si>
  <si>
    <t>JEFE DE PROYECTOS</t>
  </si>
  <si>
    <t>CONCEPTO PROYECTOS E INGENIERÍA SPA</t>
  </si>
  <si>
    <t>RUT 77.026.731-5</t>
  </si>
  <si>
    <t>CAMINO</t>
  </si>
  <si>
    <t>CODIGO</t>
  </si>
  <si>
    <t>ROL</t>
  </si>
  <si>
    <t>KILOMETRAJE</t>
  </si>
  <si>
    <t>LADO</t>
  </si>
  <si>
    <t>MATERIAL</t>
  </si>
  <si>
    <t>SITUACION</t>
  </si>
  <si>
    <t>LONGITUD</t>
  </si>
  <si>
    <t>DESDE</t>
  </si>
  <si>
    <t>HASTA</t>
  </si>
  <si>
    <t>DIAMETRO</t>
  </si>
  <si>
    <t>(m)</t>
  </si>
  <si>
    <t>OESTE</t>
  </si>
  <si>
    <t>PVC C-10</t>
  </si>
  <si>
    <t>EXISTENTE</t>
  </si>
  <si>
    <t>PROYECTADA</t>
  </si>
  <si>
    <t>ESTE</t>
  </si>
  <si>
    <t>TIPO</t>
  </si>
  <si>
    <t>ENCAMISADO DE TUBERIA</t>
  </si>
  <si>
    <t>ATRAVIESO DE TUBERIA</t>
  </si>
  <si>
    <t>MATERIALIDAD</t>
  </si>
  <si>
    <t>HORMIGON ARMADO</t>
  </si>
  <si>
    <t>SUR</t>
  </si>
  <si>
    <t>NORTE</t>
  </si>
  <si>
    <t>DN 110mm</t>
  </si>
  <si>
    <t xml:space="preserve">Cámara  de  Corte, desagüe, ventosas y presurizadoras. H.A </t>
  </si>
  <si>
    <t>Tuberias de Conducción</t>
  </si>
  <si>
    <t>75mm</t>
  </si>
  <si>
    <t>DN 75mm</t>
  </si>
  <si>
    <t>75 mm</t>
  </si>
  <si>
    <t>110 mm</t>
  </si>
  <si>
    <t>8''</t>
  </si>
  <si>
    <t>6''</t>
  </si>
  <si>
    <t>Arraqnues</t>
  </si>
  <si>
    <t>2''</t>
  </si>
  <si>
    <t>MEJORAMIENTO Y AMPLIACIÓN DE SISTEMA DE AGUA POTABLE RURAL</t>
  </si>
  <si>
    <t>LOCALIDAD DE LA LAGUNA</t>
  </si>
  <si>
    <t>COMUNA DE TENO, REGIÓN DEL MAULE</t>
  </si>
  <si>
    <t>CRUCE RUTA 5 - LA MONTAÑA - CRUCE J-55 (PUENTE HERNÁN BRIONES) - ROL J-25</t>
  </si>
  <si>
    <t>TUBERÍA</t>
  </si>
  <si>
    <t>TUBERÍA 5</t>
  </si>
  <si>
    <t>TUBERÍA 6</t>
  </si>
  <si>
    <t>TUBERÍA 7</t>
  </si>
  <si>
    <t>TUBERÍA 8</t>
  </si>
  <si>
    <t>TUBERÍA 9</t>
  </si>
  <si>
    <t>TUBERÍA 10</t>
  </si>
  <si>
    <t>CUADRO Nº 3: CUADROS CÁMARAS</t>
  </si>
  <si>
    <t>CUADRO N° 2: ATRAVIESOS TUBERÍAS Y  ARRANQUES</t>
  </si>
  <si>
    <t>CUADRO N° 1: PARALELISMO TUBERÍAS</t>
  </si>
  <si>
    <t>67B40025</t>
  </si>
  <si>
    <t>J-25</t>
  </si>
  <si>
    <t>DN 75 mm</t>
  </si>
  <si>
    <t>RUTA J-25</t>
  </si>
  <si>
    <t>ROL J-25</t>
  </si>
  <si>
    <t>CRUCE RUTA 5 - LA MONTAÑA - CRUCE J-55 (PUENTE HERNÁN BRIONES)</t>
  </si>
  <si>
    <t>DN 110 mm</t>
  </si>
  <si>
    <t>HDPE PN 10</t>
  </si>
  <si>
    <t>HDPE PN 12.5</t>
  </si>
  <si>
    <t>HDPE PN 10 DN 75mm</t>
  </si>
  <si>
    <t>HDPE PN 10 DN 110mm</t>
  </si>
  <si>
    <t>HDPE PN 12.5 DN 110mm</t>
  </si>
  <si>
    <t>110mm</t>
  </si>
  <si>
    <t>HDPE PN 20 DN 20mm</t>
  </si>
  <si>
    <t>ARRANQUE</t>
  </si>
  <si>
    <t>Arranques c/ atravieso nuevos</t>
  </si>
  <si>
    <t>Ventosa</t>
  </si>
  <si>
    <t>Valvula de Corte</t>
  </si>
  <si>
    <t>Desagüe</t>
  </si>
  <si>
    <t>N° CASA ARRANQUE</t>
  </si>
  <si>
    <t>28+408,60</t>
  </si>
  <si>
    <t>28+908,00</t>
  </si>
  <si>
    <t>28+647,65</t>
  </si>
  <si>
    <t>17+941,50</t>
  </si>
  <si>
    <t>PN 10</t>
  </si>
  <si>
    <t>PN 12.5</t>
  </si>
  <si>
    <t>condición</t>
  </si>
  <si>
    <t>HDPE PN 12.5 DN 75mm</t>
  </si>
  <si>
    <t>HDPE PN 10, D=75mm</t>
  </si>
  <si>
    <t>HDPE PN 10, D=110mm</t>
  </si>
  <si>
    <t>HDPE PN 12.5, D=75mm</t>
  </si>
  <si>
    <t>HDPE PN 12.5, D=110mm</t>
  </si>
  <si>
    <t>HDPE PN 20, D=20mm, con atravieso</t>
  </si>
  <si>
    <t>202-1</t>
  </si>
  <si>
    <t>206-4</t>
  </si>
  <si>
    <t>km</t>
  </si>
  <si>
    <t>Despeje y Limpieza de la Faja</t>
  </si>
  <si>
    <t>102-1</t>
  </si>
  <si>
    <t>Limpieza manual y perfilado</t>
  </si>
  <si>
    <t>201-2</t>
  </si>
  <si>
    <t>205-1</t>
  </si>
  <si>
    <t>501-1</t>
  </si>
  <si>
    <t>Retiro de Excedentes</t>
  </si>
  <si>
    <t>202-5</t>
  </si>
  <si>
    <t>19+600</t>
  </si>
  <si>
    <t>21+800</t>
  </si>
  <si>
    <t>24+000</t>
  </si>
  <si>
    <t>Metros HDPE</t>
  </si>
  <si>
    <t>26+200</t>
  </si>
  <si>
    <t>17+952,78</t>
  </si>
  <si>
    <t>17+942,50</t>
  </si>
  <si>
    <t>18+442,72</t>
  </si>
  <si>
    <t>20+217,48</t>
  </si>
  <si>
    <t>21+668,12</t>
  </si>
  <si>
    <t>22+524,64</t>
  </si>
  <si>
    <t>25+697,76</t>
  </si>
  <si>
    <t>26+110,32</t>
  </si>
  <si>
    <t>25+686,80</t>
  </si>
  <si>
    <t>27+800</t>
  </si>
  <si>
    <t>19+318,00</t>
  </si>
  <si>
    <t>21+122,80</t>
  </si>
  <si>
    <t>22+559,86</t>
  </si>
  <si>
    <t>27+506,90</t>
  </si>
  <si>
    <t>27+584,00</t>
  </si>
  <si>
    <t>19+622,44</t>
  </si>
  <si>
    <t>20+652,88</t>
  </si>
  <si>
    <t>21+018,98</t>
  </si>
  <si>
    <t>22+521,00</t>
  </si>
  <si>
    <t>23+245,76</t>
  </si>
  <si>
    <t>17+949,00</t>
  </si>
  <si>
    <t>18+548,00</t>
  </si>
  <si>
    <t>28+745,80</t>
  </si>
  <si>
    <t>25+850,00</t>
  </si>
  <si>
    <t>Atraviesos Hincado, D=6"</t>
  </si>
  <si>
    <t>Atraviesos Hincado, D=2"</t>
  </si>
  <si>
    <t>Atraviesos Hincado, D=8"</t>
  </si>
  <si>
    <t>FRANCISCO CARO ARAYA</t>
  </si>
  <si>
    <t>Hormigón</t>
  </si>
  <si>
    <t>17+952,76</t>
  </si>
  <si>
    <t>17+961,04</t>
  </si>
  <si>
    <t>17+994,40</t>
  </si>
  <si>
    <t>18+090,60</t>
  </si>
  <si>
    <t>18+121,08</t>
  </si>
  <si>
    <t>18+159,00</t>
  </si>
  <si>
    <t>18+210,50</t>
  </si>
  <si>
    <t>18+242,04</t>
  </si>
  <si>
    <t>18+246,04</t>
  </si>
  <si>
    <t>18+268,54</t>
  </si>
  <si>
    <t>18+279,84</t>
  </si>
  <si>
    <t>18+282,42</t>
  </si>
  <si>
    <t>18+314,36</t>
  </si>
  <si>
    <t>18+351,36</t>
  </si>
  <si>
    <t>18+292,22</t>
  </si>
  <si>
    <t>18+289,84</t>
  </si>
  <si>
    <t>18+278,34</t>
  </si>
  <si>
    <t>18+256,04</t>
  </si>
  <si>
    <t>18+259,74</t>
  </si>
  <si>
    <t>18+220,00</t>
  </si>
  <si>
    <t>18+169,00</t>
  </si>
  <si>
    <t>18+131,08</t>
  </si>
  <si>
    <t>18+100,38</t>
  </si>
  <si>
    <t>18+029,80</t>
  </si>
  <si>
    <t>17+970,48</t>
  </si>
  <si>
    <t>17+962,56</t>
  </si>
  <si>
    <t>18+166,76</t>
  </si>
  <si>
    <t>18+177,70</t>
  </si>
  <si>
    <t>20+427,12</t>
  </si>
  <si>
    <t>20+900</t>
  </si>
  <si>
    <t>20+900,00</t>
  </si>
  <si>
    <t>HORMIGÓN</t>
  </si>
  <si>
    <t>20+857,72</t>
  </si>
  <si>
    <t>20+872.74</t>
  </si>
  <si>
    <t>20+882.74</t>
  </si>
  <si>
    <t>21+013,42</t>
  </si>
  <si>
    <t>21+328,20</t>
  </si>
  <si>
    <t>21+338,20</t>
  </si>
  <si>
    <t>21+023,42</t>
  </si>
  <si>
    <t>21+619,74</t>
  </si>
  <si>
    <t>21+629,74</t>
  </si>
  <si>
    <t>21+662,00</t>
  </si>
  <si>
    <t>21+672,00</t>
  </si>
  <si>
    <t>AC. NEGRO DN 8"</t>
  </si>
  <si>
    <t>AC. NEGRO DN 2"</t>
  </si>
  <si>
    <t>AC. NEGRO DN 6"</t>
  </si>
  <si>
    <t>Tuberias de Acero Negro</t>
  </si>
  <si>
    <t>Cañerias Acero Negro D=2"</t>
  </si>
  <si>
    <t>Cañerias Acero Negro D=6"</t>
  </si>
  <si>
    <t>Cañerias Acero Negro D=8"</t>
  </si>
  <si>
    <t>de acuerdo a revisión debería estar antes de atravieso existente (PDF 9)</t>
  </si>
  <si>
    <t>22+583,60</t>
  </si>
  <si>
    <t>21+972,82</t>
  </si>
  <si>
    <t>21+982,82</t>
  </si>
  <si>
    <t>22+029,16</t>
  </si>
  <si>
    <t>22+039,16</t>
  </si>
  <si>
    <t>22+060,76</t>
  </si>
  <si>
    <t>22+080,76</t>
  </si>
  <si>
    <t>22+129,74</t>
  </si>
  <si>
    <t>22+139,74</t>
  </si>
  <si>
    <t>22+492,30</t>
  </si>
  <si>
    <t>22+502,30</t>
  </si>
  <si>
    <t>22+535,84</t>
  </si>
  <si>
    <t>22+545,84</t>
  </si>
  <si>
    <t>22+573,74</t>
  </si>
  <si>
    <t>22+583,74</t>
  </si>
  <si>
    <t>22+085,62</t>
  </si>
  <si>
    <t>22+517,12</t>
  </si>
  <si>
    <t>22+527,12</t>
  </si>
  <si>
    <t>23+450,00</t>
  </si>
  <si>
    <t>24+418,84</t>
  </si>
  <si>
    <t>24+428,84</t>
  </si>
  <si>
    <t>25+890,00</t>
  </si>
  <si>
    <t>25+891,18</t>
  </si>
  <si>
    <t>25+892,00</t>
  </si>
  <si>
    <t>27+300</t>
  </si>
  <si>
    <t>27+377,18</t>
  </si>
  <si>
    <t>27+780,00</t>
  </si>
  <si>
    <t>206-1</t>
  </si>
  <si>
    <t>Relleno Estructural</t>
  </si>
  <si>
    <t>501-5</t>
  </si>
  <si>
    <t>503-2</t>
  </si>
  <si>
    <t>kg</t>
  </si>
  <si>
    <t>504-1</t>
  </si>
  <si>
    <t>Moldajes</t>
  </si>
  <si>
    <r>
      <t>m</t>
    </r>
    <r>
      <rPr>
        <vertAlign val="superscript"/>
        <sz val="10"/>
        <rFont val="Century Gothic"/>
        <family val="2"/>
      </rPr>
      <t>2</t>
    </r>
  </si>
  <si>
    <t>507-1</t>
  </si>
  <si>
    <t>un</t>
  </si>
  <si>
    <t>Pernos de anclaje Tipo A490</t>
  </si>
  <si>
    <t>Metros Ac. NEGRO</t>
  </si>
  <si>
    <t>Cruce N°1 con tubería adosada a puente</t>
  </si>
  <si>
    <t>Cruce N°2 con machones de anclaje</t>
  </si>
  <si>
    <t>Perfil Angulo 40x40x3, A42-27ES</t>
  </si>
  <si>
    <t>Abrazadera de DN 8" Roscada en los extremos</t>
  </si>
  <si>
    <t>Kg</t>
  </si>
  <si>
    <t>Hormigón G-20</t>
  </si>
  <si>
    <t>Enfierradura, A630-420H</t>
  </si>
  <si>
    <t>Hormigón G-5, Emplantillado</t>
  </si>
  <si>
    <t>21+411,18</t>
  </si>
  <si>
    <t>21+378,92</t>
  </si>
  <si>
    <t>21+538,08</t>
  </si>
  <si>
    <t>21+588,04</t>
  </si>
  <si>
    <t>24+000,00</t>
  </si>
  <si>
    <t>22+525,86</t>
  </si>
  <si>
    <t>PCV C-10 DN 75mm</t>
  </si>
  <si>
    <t>20+008,20</t>
  </si>
  <si>
    <t>613-1</t>
  </si>
  <si>
    <t>Reconstitución de fosos y contrafosos sin revestimiento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</si>
</sst>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0.0"/>
    <numFmt numFmtId="166" formatCode="#,##0_);\(#,##0\)"/>
    <numFmt numFmtId="167" formatCode="0.0000"/>
    <numFmt numFmtId="168" formatCode="_-* #,##0.00\ _p_t_a_-;\-* #,##0.00\ _p_t_a_-;_-* &quot;-&quot;??\ _p_t_a_-;_-@_-"/>
    <numFmt numFmtId="169" formatCode="#,##0.0_);\(#,##0.0\)"/>
    <numFmt numFmtId="170" formatCode="#,##0.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Symbol"/>
      <family val="1"/>
      <charset val="2"/>
    </font>
    <font>
      <sz val="12"/>
      <color indexed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color theme="1"/>
      <name val="Arial Narrow"/>
      <family val="2"/>
    </font>
    <font>
      <sz val="11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u/>
      <sz val="10"/>
      <name val="Century Gothic"/>
      <family val="2"/>
    </font>
    <font>
      <b/>
      <sz val="10"/>
      <color indexed="8"/>
      <name val="Century Gothic"/>
      <family val="2"/>
    </font>
    <font>
      <u/>
      <sz val="10"/>
      <name val="Century Gothic"/>
      <family val="2"/>
    </font>
    <font>
      <vertAlign val="superscript"/>
      <sz val="10"/>
      <name val="Century Gothic"/>
      <family val="2"/>
    </font>
    <font>
      <sz val="10"/>
      <color indexed="8"/>
      <name val="Century Gothic"/>
      <family val="2"/>
    </font>
    <font>
      <u/>
      <sz val="10"/>
      <color indexed="8"/>
      <name val="Century Gothic"/>
      <family val="2"/>
    </font>
    <font>
      <b/>
      <u val="double"/>
      <sz val="10"/>
      <name val="Century Gothic"/>
      <family val="2"/>
    </font>
    <font>
      <sz val="7"/>
      <color rgb="FF000000"/>
      <name val="Calibri"/>
      <family val="2"/>
    </font>
    <font>
      <b/>
      <sz val="7"/>
      <color rgb="FF000000"/>
      <name val="Calibri"/>
      <family val="2"/>
    </font>
    <font>
      <b/>
      <sz val="12"/>
      <color theme="1"/>
      <name val="Times New Roman"/>
      <family val="1"/>
    </font>
    <font>
      <sz val="7"/>
      <color theme="1"/>
      <name val="Calibri"/>
      <family val="2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9" fontId="9" fillId="0" borderId="0" applyFont="0" applyFill="0" applyBorder="0" applyAlignment="0" applyProtection="0"/>
    <xf numFmtId="0" fontId="11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</cellStyleXfs>
  <cellXfs count="214">
    <xf numFmtId="0" fontId="0" fillId="0" borderId="0" xfId="0"/>
    <xf numFmtId="0" fontId="5" fillId="3" borderId="0" xfId="2" applyFill="1" applyAlignment="1">
      <alignment horizontal="center"/>
    </xf>
    <xf numFmtId="2" fontId="5" fillId="3" borderId="0" xfId="2" applyNumberFormat="1" applyFill="1" applyAlignment="1">
      <alignment horizontal="center"/>
    </xf>
    <xf numFmtId="0" fontId="6" fillId="3" borderId="7" xfId="2" applyFont="1" applyFill="1" applyBorder="1" applyAlignment="1">
      <alignment horizontal="center"/>
    </xf>
    <xf numFmtId="0" fontId="6" fillId="3" borderId="8" xfId="2" applyFont="1" applyFill="1" applyBorder="1" applyAlignment="1">
      <alignment horizontal="center"/>
    </xf>
    <xf numFmtId="0" fontId="6" fillId="3" borderId="2" xfId="2" applyFont="1" applyFill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6" fillId="3" borderId="0" xfId="2" applyFont="1" applyFill="1" applyAlignment="1">
      <alignment horizontal="center"/>
    </xf>
    <xf numFmtId="2" fontId="6" fillId="3" borderId="5" xfId="2" applyNumberFormat="1" applyFont="1" applyFill="1" applyBorder="1" applyAlignment="1">
      <alignment horizontal="center"/>
    </xf>
    <xf numFmtId="2" fontId="5" fillId="3" borderId="7" xfId="2" applyNumberFormat="1" applyFill="1" applyBorder="1" applyAlignment="1">
      <alignment horizontal="center"/>
    </xf>
    <xf numFmtId="2" fontId="5" fillId="3" borderId="6" xfId="2" applyNumberFormat="1" applyFill="1" applyBorder="1" applyAlignment="1">
      <alignment horizontal="center"/>
    </xf>
    <xf numFmtId="0" fontId="8" fillId="3" borderId="2" xfId="2" applyFont="1" applyFill="1" applyBorder="1" applyAlignment="1">
      <alignment horizontal="center"/>
    </xf>
    <xf numFmtId="2" fontId="8" fillId="3" borderId="2" xfId="2" applyNumberFormat="1" applyFont="1" applyFill="1" applyBorder="1" applyAlignment="1">
      <alignment horizontal="center"/>
    </xf>
    <xf numFmtId="0" fontId="9" fillId="3" borderId="0" xfId="2" applyFont="1" applyFill="1" applyAlignment="1">
      <alignment horizontal="center"/>
    </xf>
    <xf numFmtId="2" fontId="5" fillId="3" borderId="8" xfId="2" applyNumberFormat="1" applyFill="1" applyBorder="1" applyAlignment="1">
      <alignment horizontal="center"/>
    </xf>
    <xf numFmtId="2" fontId="5" fillId="3" borderId="10" xfId="2" applyNumberFormat="1" applyFill="1" applyBorder="1" applyAlignment="1">
      <alignment horizontal="center"/>
    </xf>
    <xf numFmtId="0" fontId="5" fillId="3" borderId="2" xfId="2" applyFill="1" applyBorder="1" applyAlignment="1">
      <alignment horizontal="center"/>
    </xf>
    <xf numFmtId="0" fontId="6" fillId="3" borderId="10" xfId="2" applyFont="1" applyFill="1" applyBorder="1" applyAlignment="1">
      <alignment horizontal="center"/>
    </xf>
    <xf numFmtId="0" fontId="6" fillId="3" borderId="6" xfId="2" applyFont="1" applyFill="1" applyBorder="1" applyAlignment="1">
      <alignment horizontal="center"/>
    </xf>
    <xf numFmtId="0" fontId="6" fillId="3" borderId="10" xfId="2" applyFont="1" applyFill="1" applyBorder="1" applyAlignment="1">
      <alignment horizontal="left"/>
    </xf>
    <xf numFmtId="2" fontId="12" fillId="4" borderId="12" xfId="1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left"/>
    </xf>
    <xf numFmtId="0" fontId="14" fillId="0" borderId="0" xfId="5" applyFont="1" applyFill="1" applyBorder="1"/>
    <xf numFmtId="0" fontId="14" fillId="0" borderId="0" xfId="5" applyFont="1" applyFill="1"/>
    <xf numFmtId="0" fontId="14" fillId="0" borderId="0" xfId="6" applyFont="1" applyFill="1"/>
    <xf numFmtId="0" fontId="15" fillId="0" borderId="0" xfId="5" applyFont="1" applyFill="1" applyBorder="1" applyAlignment="1">
      <alignment horizontal="centerContinuous"/>
    </xf>
    <xf numFmtId="0" fontId="16" fillId="0" borderId="0" xfId="5" applyFont="1" applyFill="1" applyAlignment="1" applyProtection="1">
      <alignment horizontal="centerContinuous"/>
    </xf>
    <xf numFmtId="0" fontId="14" fillId="0" borderId="0" xfId="5" applyFont="1" applyFill="1" applyAlignment="1">
      <alignment horizontal="centerContinuous"/>
    </xf>
    <xf numFmtId="0" fontId="16" fillId="0" borderId="0" xfId="5" applyFont="1" applyFill="1" applyAlignment="1" applyProtection="1">
      <alignment horizontal="center"/>
    </xf>
    <xf numFmtId="0" fontId="16" fillId="0" borderId="0" xfId="5" applyFont="1" applyFill="1" applyBorder="1" applyAlignment="1" applyProtection="1">
      <alignment horizontal="left"/>
    </xf>
    <xf numFmtId="0" fontId="16" fillId="0" borderId="0" xfId="5" applyFont="1" applyFill="1" applyBorder="1" applyAlignment="1" applyProtection="1">
      <alignment horizontal="center"/>
    </xf>
    <xf numFmtId="3" fontId="16" fillId="0" borderId="0" xfId="5" applyNumberFormat="1" applyFont="1" applyFill="1" applyBorder="1" applyAlignment="1" applyProtection="1">
      <alignment horizontal="center"/>
    </xf>
    <xf numFmtId="0" fontId="14" fillId="0" borderId="0" xfId="5" applyFont="1" applyFill="1" applyBorder="1" applyAlignment="1">
      <alignment horizontal="center"/>
    </xf>
    <xf numFmtId="0" fontId="16" fillId="0" borderId="0" xfId="5" applyFont="1" applyFill="1" applyBorder="1" applyAlignment="1" applyProtection="1"/>
    <xf numFmtId="0" fontId="14" fillId="0" borderId="18" xfId="5" applyFont="1" applyFill="1" applyBorder="1" applyAlignment="1">
      <alignment horizontal="center"/>
    </xf>
    <xf numFmtId="0" fontId="14" fillId="0" borderId="18" xfId="5" applyFont="1" applyFill="1" applyBorder="1"/>
    <xf numFmtId="3" fontId="14" fillId="0" borderId="18" xfId="5" applyNumberFormat="1" applyFont="1" applyFill="1" applyBorder="1" applyAlignment="1" applyProtection="1">
      <alignment horizontal="center"/>
    </xf>
    <xf numFmtId="3" fontId="14" fillId="0" borderId="18" xfId="5" applyNumberFormat="1" applyFont="1" applyFill="1" applyBorder="1" applyAlignment="1">
      <alignment horizontal="center"/>
    </xf>
    <xf numFmtId="0" fontId="13" fillId="0" borderId="0" xfId="5" applyFont="1" applyFill="1" applyBorder="1" applyAlignment="1" applyProtection="1">
      <alignment horizontal="center"/>
    </xf>
    <xf numFmtId="0" fontId="13" fillId="0" borderId="0" xfId="5" applyFont="1" applyFill="1" applyBorder="1" applyAlignment="1">
      <alignment horizontal="center"/>
    </xf>
    <xf numFmtId="0" fontId="13" fillId="0" borderId="0" xfId="5" applyFont="1" applyFill="1" applyBorder="1"/>
    <xf numFmtId="3" fontId="13" fillId="0" borderId="0" xfId="5" applyNumberFormat="1" applyFont="1" applyFill="1" applyBorder="1" applyAlignment="1" applyProtection="1">
      <alignment horizontal="center"/>
    </xf>
    <xf numFmtId="3" fontId="14" fillId="0" borderId="0" xfId="5" applyNumberFormat="1" applyFont="1" applyFill="1" applyBorder="1" applyAlignment="1">
      <alignment horizontal="center"/>
    </xf>
    <xf numFmtId="0" fontId="17" fillId="0" borderId="0" xfId="5" applyFont="1" applyFill="1" applyBorder="1"/>
    <xf numFmtId="0" fontId="17" fillId="0" borderId="0" xfId="5" applyFont="1" applyFill="1" applyAlignment="1">
      <alignment horizontal="left"/>
    </xf>
    <xf numFmtId="3" fontId="14" fillId="0" borderId="0" xfId="5" applyNumberFormat="1" applyFont="1" applyFill="1"/>
    <xf numFmtId="0" fontId="14" fillId="0" borderId="0" xfId="5" applyFont="1" applyFill="1" applyAlignment="1">
      <alignment horizontal="left"/>
    </xf>
    <xf numFmtId="0" fontId="14" fillId="0" borderId="0" xfId="5" applyFont="1" applyFill="1" applyBorder="1" applyAlignment="1" applyProtection="1">
      <alignment horizontal="center"/>
    </xf>
    <xf numFmtId="166" fontId="14" fillId="0" borderId="0" xfId="5" applyNumberFormat="1" applyFont="1" applyFill="1" applyBorder="1" applyAlignment="1" applyProtection="1">
      <alignment horizontal="center"/>
    </xf>
    <xf numFmtId="3" fontId="14" fillId="0" borderId="0" xfId="5" applyNumberFormat="1" applyFont="1" applyFill="1" applyBorder="1" applyAlignment="1" applyProtection="1">
      <alignment horizontal="center"/>
    </xf>
    <xf numFmtId="0" fontId="14" fillId="0" borderId="0" xfId="5" applyFont="1" applyFill="1" applyAlignment="1" applyProtection="1">
      <alignment horizontal="center"/>
    </xf>
    <xf numFmtId="166" fontId="14" fillId="0" borderId="0" xfId="5" applyNumberFormat="1" applyFont="1" applyFill="1" applyProtection="1"/>
    <xf numFmtId="3" fontId="14" fillId="0" borderId="0" xfId="5" applyNumberFormat="1" applyFont="1" applyFill="1" applyProtection="1"/>
    <xf numFmtId="0" fontId="14" fillId="0" borderId="0" xfId="6" applyFont="1" applyFill="1" applyBorder="1"/>
    <xf numFmtId="0" fontId="14" fillId="0" borderId="19" xfId="5" applyFont="1" applyFill="1" applyBorder="1" applyAlignment="1">
      <alignment horizontal="center"/>
    </xf>
    <xf numFmtId="0" fontId="14" fillId="0" borderId="19" xfId="5" applyFont="1" applyFill="1" applyBorder="1"/>
    <xf numFmtId="0" fontId="14" fillId="0" borderId="19" xfId="5" applyFont="1" applyFill="1" applyBorder="1" applyAlignment="1" applyProtection="1">
      <alignment horizontal="center"/>
    </xf>
    <xf numFmtId="3" fontId="14" fillId="0" borderId="19" xfId="5" applyNumberFormat="1" applyFont="1" applyFill="1" applyBorder="1" applyAlignment="1" applyProtection="1">
      <alignment horizontal="center"/>
    </xf>
    <xf numFmtId="0" fontId="13" fillId="0" borderId="0" xfId="5" applyFont="1" applyFill="1" applyBorder="1" applyAlignment="1">
      <alignment horizontal="right"/>
    </xf>
    <xf numFmtId="1" fontId="14" fillId="0" borderId="0" xfId="5" applyNumberFormat="1" applyFont="1" applyFill="1" applyBorder="1" applyAlignment="1" applyProtection="1">
      <alignment horizontal="center"/>
    </xf>
    <xf numFmtId="0" fontId="14" fillId="0" borderId="0" xfId="5" applyFont="1" applyFill="1" applyBorder="1" applyAlignment="1">
      <alignment horizontal="center" wrapText="1"/>
    </xf>
    <xf numFmtId="3" fontId="13" fillId="0" borderId="0" xfId="5" applyNumberFormat="1" applyFont="1" applyFill="1" applyBorder="1" applyAlignment="1">
      <alignment horizontal="center"/>
    </xf>
    <xf numFmtId="165" fontId="14" fillId="0" borderId="0" xfId="5" applyNumberFormat="1" applyFont="1" applyFill="1" applyAlignment="1">
      <alignment horizontal="center"/>
    </xf>
    <xf numFmtId="0" fontId="13" fillId="0" borderId="0" xfId="5" applyFont="1" applyFill="1" applyBorder="1" applyAlignment="1" applyProtection="1">
      <alignment horizontal="right"/>
    </xf>
    <xf numFmtId="0" fontId="19" fillId="0" borderId="0" xfId="5" applyFont="1" applyFill="1" applyBorder="1" applyAlignment="1">
      <alignment horizontal="center"/>
    </xf>
    <xf numFmtId="3" fontId="19" fillId="0" borderId="0" xfId="5" applyNumberFormat="1" applyFont="1" applyFill="1" applyBorder="1" applyAlignment="1">
      <alignment horizontal="center"/>
    </xf>
    <xf numFmtId="3" fontId="19" fillId="0" borderId="0" xfId="5" applyNumberFormat="1" applyFont="1" applyFill="1" applyBorder="1" applyAlignment="1" applyProtection="1">
      <alignment horizontal="center"/>
    </xf>
    <xf numFmtId="0" fontId="14" fillId="0" borderId="19" xfId="5" applyFont="1" applyFill="1" applyBorder="1" applyAlignment="1" applyProtection="1">
      <alignment horizontal="left"/>
    </xf>
    <xf numFmtId="0" fontId="13" fillId="0" borderId="16" xfId="5" applyFont="1" applyFill="1" applyBorder="1" applyAlignment="1">
      <alignment horizontal="center"/>
    </xf>
    <xf numFmtId="0" fontId="13" fillId="0" borderId="1" xfId="5" applyFont="1" applyFill="1" applyBorder="1"/>
    <xf numFmtId="0" fontId="13" fillId="0" borderId="1" xfId="5" applyFont="1" applyFill="1" applyBorder="1" applyAlignment="1">
      <alignment horizontal="center"/>
    </xf>
    <xf numFmtId="3" fontId="13" fillId="0" borderId="1" xfId="5" applyNumberFormat="1" applyFont="1" applyFill="1" applyBorder="1" applyAlignment="1">
      <alignment horizontal="center"/>
    </xf>
    <xf numFmtId="3" fontId="14" fillId="0" borderId="17" xfId="5" applyNumberFormat="1" applyFont="1" applyFill="1" applyBorder="1" applyAlignment="1">
      <alignment horizontal="center"/>
    </xf>
    <xf numFmtId="0" fontId="13" fillId="0" borderId="19" xfId="5" applyFont="1" applyFill="1" applyBorder="1" applyAlignment="1">
      <alignment horizontal="center"/>
    </xf>
    <xf numFmtId="0" fontId="13" fillId="0" borderId="19" xfId="5" applyFont="1" applyFill="1" applyBorder="1"/>
    <xf numFmtId="3" fontId="13" fillId="0" borderId="19" xfId="5" applyNumberFormat="1" applyFont="1" applyFill="1" applyBorder="1" applyAlignment="1">
      <alignment horizontal="center"/>
    </xf>
    <xf numFmtId="3" fontId="14" fillId="0" borderId="19" xfId="5" applyNumberFormat="1" applyFont="1" applyFill="1" applyBorder="1" applyAlignment="1">
      <alignment horizontal="center"/>
    </xf>
    <xf numFmtId="0" fontId="13" fillId="0" borderId="19" xfId="5" applyFont="1" applyFill="1" applyBorder="1" applyAlignment="1" applyProtection="1">
      <alignment horizontal="center"/>
    </xf>
    <xf numFmtId="3" fontId="13" fillId="0" borderId="19" xfId="5" applyNumberFormat="1" applyFont="1" applyFill="1" applyBorder="1" applyAlignment="1" applyProtection="1">
      <alignment horizontal="center"/>
    </xf>
    <xf numFmtId="0" fontId="3" fillId="0" borderId="0" xfId="6" applyFont="1" applyAlignment="1">
      <alignment horizontal="justify" vertical="center"/>
    </xf>
    <xf numFmtId="0" fontId="3" fillId="0" borderId="0" xfId="6" applyFont="1"/>
    <xf numFmtId="0" fontId="14" fillId="0" borderId="0" xfId="5" applyFont="1" applyFill="1" applyBorder="1" applyAlignment="1" applyProtection="1">
      <alignment horizontal="left"/>
    </xf>
    <xf numFmtId="0" fontId="17" fillId="0" borderId="0" xfId="5" applyFont="1" applyFill="1" applyBorder="1" applyAlignment="1" applyProtection="1">
      <alignment horizontal="left"/>
    </xf>
    <xf numFmtId="0" fontId="20" fillId="0" borderId="0" xfId="5" applyFont="1" applyFill="1" applyBorder="1" applyAlignment="1" applyProtection="1"/>
    <xf numFmtId="0" fontId="20" fillId="0" borderId="0" xfId="5" applyFont="1" applyFill="1" applyBorder="1"/>
    <xf numFmtId="0" fontId="21" fillId="0" borderId="0" xfId="5" applyFont="1" applyFill="1" applyBorder="1"/>
    <xf numFmtId="0" fontId="15" fillId="0" borderId="0" xfId="5" applyFont="1" applyFill="1" applyBorder="1"/>
    <xf numFmtId="0" fontId="14" fillId="0" borderId="0" xfId="6" applyFont="1" applyFill="1" applyAlignment="1">
      <alignment horizontal="center"/>
    </xf>
    <xf numFmtId="3" fontId="14" fillId="0" borderId="0" xfId="6" applyNumberFormat="1" applyFont="1" applyFill="1" applyAlignment="1">
      <alignment horizontal="center"/>
    </xf>
    <xf numFmtId="0" fontId="6" fillId="3" borderId="10" xfId="2" applyFont="1" applyFill="1" applyBorder="1" applyAlignment="1">
      <alignment horizontal="center"/>
    </xf>
    <xf numFmtId="2" fontId="12" fillId="5" borderId="13" xfId="1" applyNumberFormat="1" applyFont="1" applyFill="1" applyBorder="1" applyAlignment="1">
      <alignment horizontal="center" vertical="center" wrapText="1"/>
    </xf>
    <xf numFmtId="2" fontId="24" fillId="2" borderId="5" xfId="2" applyNumberFormat="1" applyFont="1" applyFill="1" applyBorder="1" applyAlignment="1">
      <alignment horizontal="center"/>
    </xf>
    <xf numFmtId="3" fontId="14" fillId="2" borderId="19" xfId="5" applyNumberFormat="1" applyFont="1" applyFill="1" applyBorder="1" applyAlignment="1" applyProtection="1">
      <alignment horizontal="center"/>
    </xf>
    <xf numFmtId="0" fontId="2" fillId="0" borderId="16" xfId="0" applyFont="1" applyBorder="1"/>
    <xf numFmtId="0" fontId="2" fillId="0" borderId="15" xfId="0" applyFont="1" applyBorder="1"/>
    <xf numFmtId="167" fontId="5" fillId="3" borderId="0" xfId="2" applyNumberFormat="1" applyFill="1" applyAlignment="1">
      <alignment horizontal="center"/>
    </xf>
    <xf numFmtId="0" fontId="13" fillId="0" borderId="0" xfId="5" applyFont="1" applyFill="1" applyBorder="1" applyAlignment="1">
      <alignment horizontal="center"/>
    </xf>
    <xf numFmtId="0" fontId="14" fillId="0" borderId="0" xfId="6" applyFont="1" applyFill="1" applyBorder="1" applyAlignment="1">
      <alignment horizontal="center"/>
    </xf>
    <xf numFmtId="0" fontId="22" fillId="6" borderId="31" xfId="0" applyFont="1" applyFill="1" applyBorder="1" applyAlignment="1">
      <alignment horizontal="center" vertical="center"/>
    </xf>
    <xf numFmtId="0" fontId="22" fillId="6" borderId="29" xfId="0" applyFont="1" applyFill="1" applyBorder="1" applyAlignment="1">
      <alignment horizontal="center" vertical="center"/>
    </xf>
    <xf numFmtId="0" fontId="22" fillId="6" borderId="30" xfId="0" applyFont="1" applyFill="1" applyBorder="1" applyAlignment="1">
      <alignment horizontal="center" vertical="center"/>
    </xf>
    <xf numFmtId="0" fontId="0" fillId="0" borderId="20" xfId="0" applyBorder="1"/>
    <xf numFmtId="0" fontId="0" fillId="0" borderId="25" xfId="0" applyBorder="1"/>
    <xf numFmtId="0" fontId="0" fillId="0" borderId="24" xfId="0" applyBorder="1"/>
    <xf numFmtId="0" fontId="26" fillId="0" borderId="0" xfId="0" applyFont="1" applyAlignment="1">
      <alignment vertical="center" wrapText="1"/>
    </xf>
    <xf numFmtId="0" fontId="14" fillId="2" borderId="19" xfId="5" applyFont="1" applyFill="1" applyBorder="1"/>
    <xf numFmtId="3" fontId="14" fillId="2" borderId="0" xfId="5" applyNumberFormat="1" applyFont="1" applyFill="1" applyBorder="1" applyAlignment="1">
      <alignment horizontal="center"/>
    </xf>
    <xf numFmtId="2" fontId="12" fillId="4" borderId="13" xfId="1" applyNumberFormat="1" applyFont="1" applyFill="1" applyBorder="1" applyAlignment="1">
      <alignment horizontal="center" vertical="center" wrapText="1"/>
    </xf>
    <xf numFmtId="2" fontId="12" fillId="4" borderId="14" xfId="1" applyNumberFormat="1" applyFont="1" applyFill="1" applyBorder="1" applyAlignment="1">
      <alignment horizontal="center" vertical="center" wrapText="1"/>
    </xf>
    <xf numFmtId="169" fontId="14" fillId="0" borderId="0" xfId="5" applyNumberFormat="1" applyFont="1" applyFill="1" applyBorder="1" applyAlignment="1" applyProtection="1">
      <alignment horizontal="center"/>
    </xf>
    <xf numFmtId="169" fontId="14" fillId="0" borderId="0" xfId="5" applyNumberFormat="1" applyFont="1" applyFill="1" applyBorder="1" applyAlignment="1">
      <alignment horizontal="center"/>
    </xf>
    <xf numFmtId="165" fontId="14" fillId="0" borderId="0" xfId="5" applyNumberFormat="1" applyFont="1" applyFill="1" applyBorder="1" applyAlignment="1">
      <alignment horizontal="center"/>
    </xf>
    <xf numFmtId="3" fontId="14" fillId="2" borderId="0" xfId="5" applyNumberFormat="1" applyFont="1" applyFill="1" applyBorder="1" applyAlignment="1" applyProtection="1">
      <alignment horizontal="center"/>
    </xf>
    <xf numFmtId="0" fontId="22" fillId="2" borderId="25" xfId="0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/>
    </xf>
    <xf numFmtId="170" fontId="14" fillId="2" borderId="0" xfId="5" applyNumberFormat="1" applyFont="1" applyFill="1" applyBorder="1" applyAlignment="1" applyProtection="1">
      <alignment horizontal="center"/>
    </xf>
    <xf numFmtId="0" fontId="0" fillId="0" borderId="0" xfId="0" applyFill="1" applyBorder="1"/>
    <xf numFmtId="165" fontId="0" fillId="0" borderId="20" xfId="0" applyNumberFormat="1" applyBorder="1"/>
    <xf numFmtId="165" fontId="0" fillId="0" borderId="25" xfId="0" applyNumberFormat="1" applyBorder="1"/>
    <xf numFmtId="165" fontId="0" fillId="0" borderId="24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0" fontId="22" fillId="2" borderId="24" xfId="0" applyFont="1" applyFill="1" applyBorder="1" applyAlignment="1">
      <alignment horizontal="center" vertical="center"/>
    </xf>
    <xf numFmtId="0" fontId="3" fillId="2" borderId="0" xfId="0" applyFont="1" applyFill="1"/>
    <xf numFmtId="0" fontId="0" fillId="2" borderId="0" xfId="0" applyFill="1"/>
    <xf numFmtId="0" fontId="23" fillId="2" borderId="20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2" fillId="2" borderId="16" xfId="0" applyFont="1" applyFill="1" applyBorder="1"/>
    <xf numFmtId="0" fontId="0" fillId="2" borderId="25" xfId="0" applyFill="1" applyBorder="1" applyAlignment="1"/>
    <xf numFmtId="0" fontId="3" fillId="2" borderId="0" xfId="0" applyFont="1" applyFill="1" applyAlignment="1">
      <alignment horizontal="justify" vertical="center"/>
    </xf>
    <xf numFmtId="0" fontId="23" fillId="2" borderId="18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" fillId="2" borderId="0" xfId="0" applyFont="1" applyFill="1"/>
    <xf numFmtId="0" fontId="22" fillId="2" borderId="0" xfId="0" applyFont="1" applyFill="1" applyAlignment="1">
      <alignment horizontal="center" vertical="center"/>
    </xf>
    <xf numFmtId="2" fontId="25" fillId="2" borderId="25" xfId="0" applyNumberFormat="1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2" fontId="25" fillId="2" borderId="24" xfId="0" applyNumberFormat="1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2" fontId="22" fillId="2" borderId="25" xfId="0" applyNumberFormat="1" applyFont="1" applyFill="1" applyBorder="1" applyAlignment="1">
      <alignment horizontal="center" vertical="center"/>
    </xf>
    <xf numFmtId="2" fontId="22" fillId="2" borderId="24" xfId="0" applyNumberFormat="1" applyFont="1" applyFill="1" applyBorder="1" applyAlignment="1">
      <alignment horizontal="center" vertical="center"/>
    </xf>
    <xf numFmtId="2" fontId="0" fillId="2" borderId="0" xfId="0" applyNumberFormat="1" applyFill="1"/>
    <xf numFmtId="0" fontId="22" fillId="2" borderId="24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" fillId="0" borderId="0" xfId="0" applyFont="1"/>
    <xf numFmtId="3" fontId="19" fillId="2" borderId="0" xfId="0" applyNumberFormat="1" applyFont="1" applyFill="1"/>
    <xf numFmtId="4" fontId="19" fillId="2" borderId="0" xfId="0" applyNumberFormat="1" applyFont="1" applyFill="1" applyAlignment="1">
      <alignment horizontal="center"/>
    </xf>
    <xf numFmtId="3" fontId="19" fillId="2" borderId="0" xfId="10" applyNumberFormat="1" applyFont="1" applyFill="1" applyBorder="1" applyAlignment="1" applyProtection="1">
      <alignment horizontal="center"/>
    </xf>
    <xf numFmtId="0" fontId="19" fillId="2" borderId="0" xfId="0" applyFont="1" applyFill="1" applyAlignment="1">
      <alignment horizontal="left"/>
    </xf>
    <xf numFmtId="170" fontId="19" fillId="2" borderId="0" xfId="0" applyNumberFormat="1" applyFont="1" applyFill="1" applyAlignment="1">
      <alignment horizontal="center"/>
    </xf>
    <xf numFmtId="0" fontId="19" fillId="2" borderId="0" xfId="0" applyFont="1" applyFill="1" applyBorder="1" applyAlignment="1">
      <alignment horizontal="left"/>
    </xf>
    <xf numFmtId="170" fontId="19" fillId="2" borderId="0" xfId="0" applyNumberFormat="1" applyFont="1" applyFill="1" applyBorder="1" applyAlignment="1">
      <alignment horizontal="center"/>
    </xf>
    <xf numFmtId="3" fontId="19" fillId="2" borderId="0" xfId="0" applyNumberFormat="1" applyFont="1" applyFill="1" applyBorder="1" applyAlignment="1">
      <alignment horizontal="center"/>
    </xf>
    <xf numFmtId="0" fontId="22" fillId="2" borderId="24" xfId="0" applyFont="1" applyFill="1" applyBorder="1" applyAlignment="1">
      <alignment horizontal="center" vertical="center"/>
    </xf>
    <xf numFmtId="2" fontId="22" fillId="2" borderId="24" xfId="0" applyNumberFormat="1" applyFont="1" applyFill="1" applyBorder="1" applyAlignment="1">
      <alignment horizontal="center" vertical="center"/>
    </xf>
    <xf numFmtId="0" fontId="14" fillId="2" borderId="0" xfId="5" applyFont="1" applyFill="1" applyBorder="1" applyAlignment="1">
      <alignment horizontal="center"/>
    </xf>
    <xf numFmtId="0" fontId="20" fillId="2" borderId="0" xfId="0" applyFont="1" applyFill="1"/>
    <xf numFmtId="0" fontId="19" fillId="2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center"/>
    </xf>
    <xf numFmtId="170" fontId="19" fillId="2" borderId="19" xfId="0" applyNumberFormat="1" applyFont="1" applyFill="1" applyBorder="1" applyAlignment="1">
      <alignment horizontal="center"/>
    </xf>
    <xf numFmtId="3" fontId="19" fillId="2" borderId="19" xfId="10" applyNumberFormat="1" applyFont="1" applyFill="1" applyBorder="1" applyAlignment="1" applyProtection="1">
      <alignment horizontal="center"/>
    </xf>
    <xf numFmtId="0" fontId="14" fillId="2" borderId="0" xfId="5" applyFont="1" applyFill="1" applyBorder="1"/>
    <xf numFmtId="0" fontId="14" fillId="2" borderId="0" xfId="5" applyFont="1" applyFill="1" applyBorder="1" applyAlignment="1" applyProtection="1">
      <alignment horizontal="center"/>
    </xf>
    <xf numFmtId="3" fontId="19" fillId="2" borderId="0" xfId="0" applyNumberFormat="1" applyFont="1" applyFill="1" applyAlignment="1">
      <alignment horizontal="center"/>
    </xf>
    <xf numFmtId="3" fontId="19" fillId="2" borderId="0" xfId="10" applyNumberFormat="1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6" fillId="0" borderId="0" xfId="5" applyFont="1" applyFill="1" applyAlignment="1" applyProtection="1">
      <alignment horizontal="center"/>
    </xf>
    <xf numFmtId="0" fontId="13" fillId="0" borderId="0" xfId="5" applyFont="1" applyFill="1" applyBorder="1" applyAlignment="1">
      <alignment horizontal="center"/>
    </xf>
    <xf numFmtId="0" fontId="13" fillId="0" borderId="16" xfId="5" applyFont="1" applyFill="1" applyBorder="1" applyAlignment="1">
      <alignment horizontal="center"/>
    </xf>
    <xf numFmtId="0" fontId="13" fillId="0" borderId="1" xfId="5" applyFont="1" applyFill="1" applyBorder="1" applyAlignment="1">
      <alignment horizontal="center"/>
    </xf>
    <xf numFmtId="0" fontId="13" fillId="0" borderId="17" xfId="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 wrapText="1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6" fillId="3" borderId="3" xfId="2" applyFont="1" applyFill="1" applyBorder="1" applyAlignment="1">
      <alignment horizontal="center"/>
    </xf>
    <xf numFmtId="0" fontId="6" fillId="3" borderId="4" xfId="2" applyFont="1" applyFill="1" applyBorder="1" applyAlignment="1">
      <alignment horizontal="center"/>
    </xf>
    <xf numFmtId="0" fontId="10" fillId="3" borderId="0" xfId="2" applyFont="1" applyFill="1" applyAlignment="1">
      <alignment horizontal="center"/>
    </xf>
    <xf numFmtId="0" fontId="6" fillId="3" borderId="10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11" xfId="2" applyFont="1" applyFill="1" applyBorder="1" applyAlignment="1">
      <alignment horizontal="center"/>
    </xf>
    <xf numFmtId="0" fontId="0" fillId="2" borderId="29" xfId="0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3" fillId="2" borderId="20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2" fontId="22" fillId="2" borderId="20" xfId="0" applyNumberFormat="1" applyFont="1" applyFill="1" applyBorder="1" applyAlignment="1">
      <alignment horizontal="center" vertical="center"/>
    </xf>
    <xf numFmtId="2" fontId="22" fillId="2" borderId="24" xfId="0" applyNumberFormat="1" applyFont="1" applyFill="1" applyBorder="1" applyAlignment="1">
      <alignment horizontal="center" vertical="center"/>
    </xf>
    <xf numFmtId="4" fontId="22" fillId="2" borderId="20" xfId="1" applyNumberFormat="1" applyFont="1" applyFill="1" applyBorder="1" applyAlignment="1">
      <alignment horizontal="center" vertical="center"/>
    </xf>
    <xf numFmtId="4" fontId="22" fillId="2" borderId="24" xfId="1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165" fontId="0" fillId="0" borderId="20" xfId="0" applyNumberFormat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64" fontId="22" fillId="2" borderId="20" xfId="1" applyFont="1" applyFill="1" applyBorder="1" applyAlignment="1">
      <alignment horizontal="center" vertical="center"/>
    </xf>
    <xf numFmtId="164" fontId="22" fillId="2" borderId="24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22" fillId="2" borderId="28" xfId="0" applyNumberFormat="1" applyFont="1" applyFill="1" applyBorder="1" applyAlignment="1">
      <alignment horizontal="center" vertical="center"/>
    </xf>
    <xf numFmtId="2" fontId="22" fillId="2" borderId="21" xfId="0" applyNumberFormat="1" applyFont="1" applyFill="1" applyBorder="1" applyAlignment="1">
      <alignment horizontal="center" vertical="center"/>
    </xf>
  </cellXfs>
  <cellStyles count="11">
    <cellStyle name="Millares" xfId="1" builtinId="3"/>
    <cellStyle name="Millares 10" xfId="10"/>
    <cellStyle name="Normal" xfId="0" builtinId="0"/>
    <cellStyle name="Normal 11" xfId="9"/>
    <cellStyle name="Normal 2" xfId="2"/>
    <cellStyle name="Normal 2 2" xfId="8"/>
    <cellStyle name="Normal 3" xfId="4"/>
    <cellStyle name="Normal 4" xfId="6"/>
    <cellStyle name="Normal 5" xfId="7"/>
    <cellStyle name="Normal_Hoja1" xfId="5"/>
    <cellStyle name="Porcentaje 2" xfId="3"/>
  </cellStyles>
  <dxfs count="3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101</xdr:row>
      <xdr:rowOff>76200</xdr:rowOff>
    </xdr:from>
    <xdr:to>
      <xdr:col>1</xdr:col>
      <xdr:colOff>1962990</xdr:colOff>
      <xdr:row>107</xdr:row>
      <xdr:rowOff>135790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6506825"/>
          <a:ext cx="1953465" cy="1097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32"/>
  <sheetViews>
    <sheetView showGridLines="0" tabSelected="1" view="pageBreakPreview" topLeftCell="A85" zoomScaleNormal="100" zoomScaleSheetLayoutView="100" workbookViewId="0">
      <selection activeCell="D45" sqref="D45"/>
    </sheetView>
  </sheetViews>
  <sheetFormatPr baseColWidth="10" defaultRowHeight="13.5" x14ac:dyDescent="0.25"/>
  <cols>
    <col min="1" max="1" width="8.28515625" style="27" customWidth="1"/>
    <col min="2" max="2" width="58.85546875" style="27" customWidth="1"/>
    <col min="3" max="3" width="8.5703125" style="90" customWidth="1"/>
    <col min="4" max="4" width="13" style="90" customWidth="1"/>
    <col min="5" max="5" width="10" style="90" customWidth="1"/>
    <col min="6" max="6" width="19.28515625" style="91" customWidth="1"/>
    <col min="7" max="256" width="11.42578125" style="27"/>
    <col min="257" max="257" width="8.28515625" style="27" customWidth="1"/>
    <col min="258" max="258" width="58.85546875" style="27" customWidth="1"/>
    <col min="259" max="259" width="8.5703125" style="27" customWidth="1"/>
    <col min="260" max="260" width="13" style="27" customWidth="1"/>
    <col min="261" max="261" width="10" style="27" customWidth="1"/>
    <col min="262" max="262" width="19.28515625" style="27" customWidth="1"/>
    <col min="263" max="512" width="11.42578125" style="27"/>
    <col min="513" max="513" width="8.28515625" style="27" customWidth="1"/>
    <col min="514" max="514" width="58.85546875" style="27" customWidth="1"/>
    <col min="515" max="515" width="8.5703125" style="27" customWidth="1"/>
    <col min="516" max="516" width="13" style="27" customWidth="1"/>
    <col min="517" max="517" width="10" style="27" customWidth="1"/>
    <col min="518" max="518" width="19.28515625" style="27" customWidth="1"/>
    <col min="519" max="768" width="11.42578125" style="27"/>
    <col min="769" max="769" width="8.28515625" style="27" customWidth="1"/>
    <col min="770" max="770" width="58.85546875" style="27" customWidth="1"/>
    <col min="771" max="771" width="8.5703125" style="27" customWidth="1"/>
    <col min="772" max="772" width="13" style="27" customWidth="1"/>
    <col min="773" max="773" width="10" style="27" customWidth="1"/>
    <col min="774" max="774" width="19.28515625" style="27" customWidth="1"/>
    <col min="775" max="1024" width="11.42578125" style="27"/>
    <col min="1025" max="1025" width="8.28515625" style="27" customWidth="1"/>
    <col min="1026" max="1026" width="58.85546875" style="27" customWidth="1"/>
    <col min="1027" max="1027" width="8.5703125" style="27" customWidth="1"/>
    <col min="1028" max="1028" width="13" style="27" customWidth="1"/>
    <col min="1029" max="1029" width="10" style="27" customWidth="1"/>
    <col min="1030" max="1030" width="19.28515625" style="27" customWidth="1"/>
    <col min="1031" max="1280" width="11.42578125" style="27"/>
    <col min="1281" max="1281" width="8.28515625" style="27" customWidth="1"/>
    <col min="1282" max="1282" width="58.85546875" style="27" customWidth="1"/>
    <col min="1283" max="1283" width="8.5703125" style="27" customWidth="1"/>
    <col min="1284" max="1284" width="13" style="27" customWidth="1"/>
    <col min="1285" max="1285" width="10" style="27" customWidth="1"/>
    <col min="1286" max="1286" width="19.28515625" style="27" customWidth="1"/>
    <col min="1287" max="1536" width="11.42578125" style="27"/>
    <col min="1537" max="1537" width="8.28515625" style="27" customWidth="1"/>
    <col min="1538" max="1538" width="58.85546875" style="27" customWidth="1"/>
    <col min="1539" max="1539" width="8.5703125" style="27" customWidth="1"/>
    <col min="1540" max="1540" width="13" style="27" customWidth="1"/>
    <col min="1541" max="1541" width="10" style="27" customWidth="1"/>
    <col min="1542" max="1542" width="19.28515625" style="27" customWidth="1"/>
    <col min="1543" max="1792" width="11.42578125" style="27"/>
    <col min="1793" max="1793" width="8.28515625" style="27" customWidth="1"/>
    <col min="1794" max="1794" width="58.85546875" style="27" customWidth="1"/>
    <col min="1795" max="1795" width="8.5703125" style="27" customWidth="1"/>
    <col min="1796" max="1796" width="13" style="27" customWidth="1"/>
    <col min="1797" max="1797" width="10" style="27" customWidth="1"/>
    <col min="1798" max="1798" width="19.28515625" style="27" customWidth="1"/>
    <col min="1799" max="2048" width="11.42578125" style="27"/>
    <col min="2049" max="2049" width="8.28515625" style="27" customWidth="1"/>
    <col min="2050" max="2050" width="58.85546875" style="27" customWidth="1"/>
    <col min="2051" max="2051" width="8.5703125" style="27" customWidth="1"/>
    <col min="2052" max="2052" width="13" style="27" customWidth="1"/>
    <col min="2053" max="2053" width="10" style="27" customWidth="1"/>
    <col min="2054" max="2054" width="19.28515625" style="27" customWidth="1"/>
    <col min="2055" max="2304" width="11.42578125" style="27"/>
    <col min="2305" max="2305" width="8.28515625" style="27" customWidth="1"/>
    <col min="2306" max="2306" width="58.85546875" style="27" customWidth="1"/>
    <col min="2307" max="2307" width="8.5703125" style="27" customWidth="1"/>
    <col min="2308" max="2308" width="13" style="27" customWidth="1"/>
    <col min="2309" max="2309" width="10" style="27" customWidth="1"/>
    <col min="2310" max="2310" width="19.28515625" style="27" customWidth="1"/>
    <col min="2311" max="2560" width="11.42578125" style="27"/>
    <col min="2561" max="2561" width="8.28515625" style="27" customWidth="1"/>
    <col min="2562" max="2562" width="58.85546875" style="27" customWidth="1"/>
    <col min="2563" max="2563" width="8.5703125" style="27" customWidth="1"/>
    <col min="2564" max="2564" width="13" style="27" customWidth="1"/>
    <col min="2565" max="2565" width="10" style="27" customWidth="1"/>
    <col min="2566" max="2566" width="19.28515625" style="27" customWidth="1"/>
    <col min="2567" max="2816" width="11.42578125" style="27"/>
    <col min="2817" max="2817" width="8.28515625" style="27" customWidth="1"/>
    <col min="2818" max="2818" width="58.85546875" style="27" customWidth="1"/>
    <col min="2819" max="2819" width="8.5703125" style="27" customWidth="1"/>
    <col min="2820" max="2820" width="13" style="27" customWidth="1"/>
    <col min="2821" max="2821" width="10" style="27" customWidth="1"/>
    <col min="2822" max="2822" width="19.28515625" style="27" customWidth="1"/>
    <col min="2823" max="3072" width="11.42578125" style="27"/>
    <col min="3073" max="3073" width="8.28515625" style="27" customWidth="1"/>
    <col min="3074" max="3074" width="58.85546875" style="27" customWidth="1"/>
    <col min="3075" max="3075" width="8.5703125" style="27" customWidth="1"/>
    <col min="3076" max="3076" width="13" style="27" customWidth="1"/>
    <col min="3077" max="3077" width="10" style="27" customWidth="1"/>
    <col min="3078" max="3078" width="19.28515625" style="27" customWidth="1"/>
    <col min="3079" max="3328" width="11.42578125" style="27"/>
    <col min="3329" max="3329" width="8.28515625" style="27" customWidth="1"/>
    <col min="3330" max="3330" width="58.85546875" style="27" customWidth="1"/>
    <col min="3331" max="3331" width="8.5703125" style="27" customWidth="1"/>
    <col min="3332" max="3332" width="13" style="27" customWidth="1"/>
    <col min="3333" max="3333" width="10" style="27" customWidth="1"/>
    <col min="3334" max="3334" width="19.28515625" style="27" customWidth="1"/>
    <col min="3335" max="3584" width="11.42578125" style="27"/>
    <col min="3585" max="3585" width="8.28515625" style="27" customWidth="1"/>
    <col min="3586" max="3586" width="58.85546875" style="27" customWidth="1"/>
    <col min="3587" max="3587" width="8.5703125" style="27" customWidth="1"/>
    <col min="3588" max="3588" width="13" style="27" customWidth="1"/>
    <col min="3589" max="3589" width="10" style="27" customWidth="1"/>
    <col min="3590" max="3590" width="19.28515625" style="27" customWidth="1"/>
    <col min="3591" max="3840" width="11.42578125" style="27"/>
    <col min="3841" max="3841" width="8.28515625" style="27" customWidth="1"/>
    <col min="3842" max="3842" width="58.85546875" style="27" customWidth="1"/>
    <col min="3843" max="3843" width="8.5703125" style="27" customWidth="1"/>
    <col min="3844" max="3844" width="13" style="27" customWidth="1"/>
    <col min="3845" max="3845" width="10" style="27" customWidth="1"/>
    <col min="3846" max="3846" width="19.28515625" style="27" customWidth="1"/>
    <col min="3847" max="4096" width="11.42578125" style="27"/>
    <col min="4097" max="4097" width="8.28515625" style="27" customWidth="1"/>
    <col min="4098" max="4098" width="58.85546875" style="27" customWidth="1"/>
    <col min="4099" max="4099" width="8.5703125" style="27" customWidth="1"/>
    <col min="4100" max="4100" width="13" style="27" customWidth="1"/>
    <col min="4101" max="4101" width="10" style="27" customWidth="1"/>
    <col min="4102" max="4102" width="19.28515625" style="27" customWidth="1"/>
    <col min="4103" max="4352" width="11.42578125" style="27"/>
    <col min="4353" max="4353" width="8.28515625" style="27" customWidth="1"/>
    <col min="4354" max="4354" width="58.85546875" style="27" customWidth="1"/>
    <col min="4355" max="4355" width="8.5703125" style="27" customWidth="1"/>
    <col min="4356" max="4356" width="13" style="27" customWidth="1"/>
    <col min="4357" max="4357" width="10" style="27" customWidth="1"/>
    <col min="4358" max="4358" width="19.28515625" style="27" customWidth="1"/>
    <col min="4359" max="4608" width="11.42578125" style="27"/>
    <col min="4609" max="4609" width="8.28515625" style="27" customWidth="1"/>
    <col min="4610" max="4610" width="58.85546875" style="27" customWidth="1"/>
    <col min="4611" max="4611" width="8.5703125" style="27" customWidth="1"/>
    <col min="4612" max="4612" width="13" style="27" customWidth="1"/>
    <col min="4613" max="4613" width="10" style="27" customWidth="1"/>
    <col min="4614" max="4614" width="19.28515625" style="27" customWidth="1"/>
    <col min="4615" max="4864" width="11.42578125" style="27"/>
    <col min="4865" max="4865" width="8.28515625" style="27" customWidth="1"/>
    <col min="4866" max="4866" width="58.85546875" style="27" customWidth="1"/>
    <col min="4867" max="4867" width="8.5703125" style="27" customWidth="1"/>
    <col min="4868" max="4868" width="13" style="27" customWidth="1"/>
    <col min="4869" max="4869" width="10" style="27" customWidth="1"/>
    <col min="4870" max="4870" width="19.28515625" style="27" customWidth="1"/>
    <col min="4871" max="5120" width="11.42578125" style="27"/>
    <col min="5121" max="5121" width="8.28515625" style="27" customWidth="1"/>
    <col min="5122" max="5122" width="58.85546875" style="27" customWidth="1"/>
    <col min="5123" max="5123" width="8.5703125" style="27" customWidth="1"/>
    <col min="5124" max="5124" width="13" style="27" customWidth="1"/>
    <col min="5125" max="5125" width="10" style="27" customWidth="1"/>
    <col min="5126" max="5126" width="19.28515625" style="27" customWidth="1"/>
    <col min="5127" max="5376" width="11.42578125" style="27"/>
    <col min="5377" max="5377" width="8.28515625" style="27" customWidth="1"/>
    <col min="5378" max="5378" width="58.85546875" style="27" customWidth="1"/>
    <col min="5379" max="5379" width="8.5703125" style="27" customWidth="1"/>
    <col min="5380" max="5380" width="13" style="27" customWidth="1"/>
    <col min="5381" max="5381" width="10" style="27" customWidth="1"/>
    <col min="5382" max="5382" width="19.28515625" style="27" customWidth="1"/>
    <col min="5383" max="5632" width="11.42578125" style="27"/>
    <col min="5633" max="5633" width="8.28515625" style="27" customWidth="1"/>
    <col min="5634" max="5634" width="58.85546875" style="27" customWidth="1"/>
    <col min="5635" max="5635" width="8.5703125" style="27" customWidth="1"/>
    <col min="5636" max="5636" width="13" style="27" customWidth="1"/>
    <col min="5637" max="5637" width="10" style="27" customWidth="1"/>
    <col min="5638" max="5638" width="19.28515625" style="27" customWidth="1"/>
    <col min="5639" max="5888" width="11.42578125" style="27"/>
    <col min="5889" max="5889" width="8.28515625" style="27" customWidth="1"/>
    <col min="5890" max="5890" width="58.85546875" style="27" customWidth="1"/>
    <col min="5891" max="5891" width="8.5703125" style="27" customWidth="1"/>
    <col min="5892" max="5892" width="13" style="27" customWidth="1"/>
    <col min="5893" max="5893" width="10" style="27" customWidth="1"/>
    <col min="5894" max="5894" width="19.28515625" style="27" customWidth="1"/>
    <col min="5895" max="6144" width="11.42578125" style="27"/>
    <col min="6145" max="6145" width="8.28515625" style="27" customWidth="1"/>
    <col min="6146" max="6146" width="58.85546875" style="27" customWidth="1"/>
    <col min="6147" max="6147" width="8.5703125" style="27" customWidth="1"/>
    <col min="6148" max="6148" width="13" style="27" customWidth="1"/>
    <col min="6149" max="6149" width="10" style="27" customWidth="1"/>
    <col min="6150" max="6150" width="19.28515625" style="27" customWidth="1"/>
    <col min="6151" max="6400" width="11.42578125" style="27"/>
    <col min="6401" max="6401" width="8.28515625" style="27" customWidth="1"/>
    <col min="6402" max="6402" width="58.85546875" style="27" customWidth="1"/>
    <col min="6403" max="6403" width="8.5703125" style="27" customWidth="1"/>
    <col min="6404" max="6404" width="13" style="27" customWidth="1"/>
    <col min="6405" max="6405" width="10" style="27" customWidth="1"/>
    <col min="6406" max="6406" width="19.28515625" style="27" customWidth="1"/>
    <col min="6407" max="6656" width="11.42578125" style="27"/>
    <col min="6657" max="6657" width="8.28515625" style="27" customWidth="1"/>
    <col min="6658" max="6658" width="58.85546875" style="27" customWidth="1"/>
    <col min="6659" max="6659" width="8.5703125" style="27" customWidth="1"/>
    <col min="6660" max="6660" width="13" style="27" customWidth="1"/>
    <col min="6661" max="6661" width="10" style="27" customWidth="1"/>
    <col min="6662" max="6662" width="19.28515625" style="27" customWidth="1"/>
    <col min="6663" max="6912" width="11.42578125" style="27"/>
    <col min="6913" max="6913" width="8.28515625" style="27" customWidth="1"/>
    <col min="6914" max="6914" width="58.85546875" style="27" customWidth="1"/>
    <col min="6915" max="6915" width="8.5703125" style="27" customWidth="1"/>
    <col min="6916" max="6916" width="13" style="27" customWidth="1"/>
    <col min="6917" max="6917" width="10" style="27" customWidth="1"/>
    <col min="6918" max="6918" width="19.28515625" style="27" customWidth="1"/>
    <col min="6919" max="7168" width="11.42578125" style="27"/>
    <col min="7169" max="7169" width="8.28515625" style="27" customWidth="1"/>
    <col min="7170" max="7170" width="58.85546875" style="27" customWidth="1"/>
    <col min="7171" max="7171" width="8.5703125" style="27" customWidth="1"/>
    <col min="7172" max="7172" width="13" style="27" customWidth="1"/>
    <col min="7173" max="7173" width="10" style="27" customWidth="1"/>
    <col min="7174" max="7174" width="19.28515625" style="27" customWidth="1"/>
    <col min="7175" max="7424" width="11.42578125" style="27"/>
    <col min="7425" max="7425" width="8.28515625" style="27" customWidth="1"/>
    <col min="7426" max="7426" width="58.85546875" style="27" customWidth="1"/>
    <col min="7427" max="7427" width="8.5703125" style="27" customWidth="1"/>
    <col min="7428" max="7428" width="13" style="27" customWidth="1"/>
    <col min="7429" max="7429" width="10" style="27" customWidth="1"/>
    <col min="7430" max="7430" width="19.28515625" style="27" customWidth="1"/>
    <col min="7431" max="7680" width="11.42578125" style="27"/>
    <col min="7681" max="7681" width="8.28515625" style="27" customWidth="1"/>
    <col min="7682" max="7682" width="58.85546875" style="27" customWidth="1"/>
    <col min="7683" max="7683" width="8.5703125" style="27" customWidth="1"/>
    <col min="7684" max="7684" width="13" style="27" customWidth="1"/>
    <col min="7685" max="7685" width="10" style="27" customWidth="1"/>
    <col min="7686" max="7686" width="19.28515625" style="27" customWidth="1"/>
    <col min="7687" max="7936" width="11.42578125" style="27"/>
    <col min="7937" max="7937" width="8.28515625" style="27" customWidth="1"/>
    <col min="7938" max="7938" width="58.85546875" style="27" customWidth="1"/>
    <col min="7939" max="7939" width="8.5703125" style="27" customWidth="1"/>
    <col min="7940" max="7940" width="13" style="27" customWidth="1"/>
    <col min="7941" max="7941" width="10" style="27" customWidth="1"/>
    <col min="7942" max="7942" width="19.28515625" style="27" customWidth="1"/>
    <col min="7943" max="8192" width="11.42578125" style="27"/>
    <col min="8193" max="8193" width="8.28515625" style="27" customWidth="1"/>
    <col min="8194" max="8194" width="58.85546875" style="27" customWidth="1"/>
    <col min="8195" max="8195" width="8.5703125" style="27" customWidth="1"/>
    <col min="8196" max="8196" width="13" style="27" customWidth="1"/>
    <col min="8197" max="8197" width="10" style="27" customWidth="1"/>
    <col min="8198" max="8198" width="19.28515625" style="27" customWidth="1"/>
    <col min="8199" max="8448" width="11.42578125" style="27"/>
    <col min="8449" max="8449" width="8.28515625" style="27" customWidth="1"/>
    <col min="8450" max="8450" width="58.85546875" style="27" customWidth="1"/>
    <col min="8451" max="8451" width="8.5703125" style="27" customWidth="1"/>
    <col min="8452" max="8452" width="13" style="27" customWidth="1"/>
    <col min="8453" max="8453" width="10" style="27" customWidth="1"/>
    <col min="8454" max="8454" width="19.28515625" style="27" customWidth="1"/>
    <col min="8455" max="8704" width="11.42578125" style="27"/>
    <col min="8705" max="8705" width="8.28515625" style="27" customWidth="1"/>
    <col min="8706" max="8706" width="58.85546875" style="27" customWidth="1"/>
    <col min="8707" max="8707" width="8.5703125" style="27" customWidth="1"/>
    <col min="8708" max="8708" width="13" style="27" customWidth="1"/>
    <col min="8709" max="8709" width="10" style="27" customWidth="1"/>
    <col min="8710" max="8710" width="19.28515625" style="27" customWidth="1"/>
    <col min="8711" max="8960" width="11.42578125" style="27"/>
    <col min="8961" max="8961" width="8.28515625" style="27" customWidth="1"/>
    <col min="8962" max="8962" width="58.85546875" style="27" customWidth="1"/>
    <col min="8963" max="8963" width="8.5703125" style="27" customWidth="1"/>
    <col min="8964" max="8964" width="13" style="27" customWidth="1"/>
    <col min="8965" max="8965" width="10" style="27" customWidth="1"/>
    <col min="8966" max="8966" width="19.28515625" style="27" customWidth="1"/>
    <col min="8967" max="9216" width="11.42578125" style="27"/>
    <col min="9217" max="9217" width="8.28515625" style="27" customWidth="1"/>
    <col min="9218" max="9218" width="58.85546875" style="27" customWidth="1"/>
    <col min="9219" max="9219" width="8.5703125" style="27" customWidth="1"/>
    <col min="9220" max="9220" width="13" style="27" customWidth="1"/>
    <col min="9221" max="9221" width="10" style="27" customWidth="1"/>
    <col min="9222" max="9222" width="19.28515625" style="27" customWidth="1"/>
    <col min="9223" max="9472" width="11.42578125" style="27"/>
    <col min="9473" max="9473" width="8.28515625" style="27" customWidth="1"/>
    <col min="9474" max="9474" width="58.85546875" style="27" customWidth="1"/>
    <col min="9475" max="9475" width="8.5703125" style="27" customWidth="1"/>
    <col min="9476" max="9476" width="13" style="27" customWidth="1"/>
    <col min="9477" max="9477" width="10" style="27" customWidth="1"/>
    <col min="9478" max="9478" width="19.28515625" style="27" customWidth="1"/>
    <col min="9479" max="9728" width="11.42578125" style="27"/>
    <col min="9729" max="9729" width="8.28515625" style="27" customWidth="1"/>
    <col min="9730" max="9730" width="58.85546875" style="27" customWidth="1"/>
    <col min="9731" max="9731" width="8.5703125" style="27" customWidth="1"/>
    <col min="9732" max="9732" width="13" style="27" customWidth="1"/>
    <col min="9733" max="9733" width="10" style="27" customWidth="1"/>
    <col min="9734" max="9734" width="19.28515625" style="27" customWidth="1"/>
    <col min="9735" max="9984" width="11.42578125" style="27"/>
    <col min="9985" max="9985" width="8.28515625" style="27" customWidth="1"/>
    <col min="9986" max="9986" width="58.85546875" style="27" customWidth="1"/>
    <col min="9987" max="9987" width="8.5703125" style="27" customWidth="1"/>
    <col min="9988" max="9988" width="13" style="27" customWidth="1"/>
    <col min="9989" max="9989" width="10" style="27" customWidth="1"/>
    <col min="9990" max="9990" width="19.28515625" style="27" customWidth="1"/>
    <col min="9991" max="10240" width="11.42578125" style="27"/>
    <col min="10241" max="10241" width="8.28515625" style="27" customWidth="1"/>
    <col min="10242" max="10242" width="58.85546875" style="27" customWidth="1"/>
    <col min="10243" max="10243" width="8.5703125" style="27" customWidth="1"/>
    <col min="10244" max="10244" width="13" style="27" customWidth="1"/>
    <col min="10245" max="10245" width="10" style="27" customWidth="1"/>
    <col min="10246" max="10246" width="19.28515625" style="27" customWidth="1"/>
    <col min="10247" max="10496" width="11.42578125" style="27"/>
    <col min="10497" max="10497" width="8.28515625" style="27" customWidth="1"/>
    <col min="10498" max="10498" width="58.85546875" style="27" customWidth="1"/>
    <col min="10499" max="10499" width="8.5703125" style="27" customWidth="1"/>
    <col min="10500" max="10500" width="13" style="27" customWidth="1"/>
    <col min="10501" max="10501" width="10" style="27" customWidth="1"/>
    <col min="10502" max="10502" width="19.28515625" style="27" customWidth="1"/>
    <col min="10503" max="10752" width="11.42578125" style="27"/>
    <col min="10753" max="10753" width="8.28515625" style="27" customWidth="1"/>
    <col min="10754" max="10754" width="58.85546875" style="27" customWidth="1"/>
    <col min="10755" max="10755" width="8.5703125" style="27" customWidth="1"/>
    <col min="10756" max="10756" width="13" style="27" customWidth="1"/>
    <col min="10757" max="10757" width="10" style="27" customWidth="1"/>
    <col min="10758" max="10758" width="19.28515625" style="27" customWidth="1"/>
    <col min="10759" max="11008" width="11.42578125" style="27"/>
    <col min="11009" max="11009" width="8.28515625" style="27" customWidth="1"/>
    <col min="11010" max="11010" width="58.85546875" style="27" customWidth="1"/>
    <col min="11011" max="11011" width="8.5703125" style="27" customWidth="1"/>
    <col min="11012" max="11012" width="13" style="27" customWidth="1"/>
    <col min="11013" max="11013" width="10" style="27" customWidth="1"/>
    <col min="11014" max="11014" width="19.28515625" style="27" customWidth="1"/>
    <col min="11015" max="11264" width="11.42578125" style="27"/>
    <col min="11265" max="11265" width="8.28515625" style="27" customWidth="1"/>
    <col min="11266" max="11266" width="58.85546875" style="27" customWidth="1"/>
    <col min="11267" max="11267" width="8.5703125" style="27" customWidth="1"/>
    <col min="11268" max="11268" width="13" style="27" customWidth="1"/>
    <col min="11269" max="11269" width="10" style="27" customWidth="1"/>
    <col min="11270" max="11270" width="19.28515625" style="27" customWidth="1"/>
    <col min="11271" max="11520" width="11.42578125" style="27"/>
    <col min="11521" max="11521" width="8.28515625" style="27" customWidth="1"/>
    <col min="11522" max="11522" width="58.85546875" style="27" customWidth="1"/>
    <col min="11523" max="11523" width="8.5703125" style="27" customWidth="1"/>
    <col min="11524" max="11524" width="13" style="27" customWidth="1"/>
    <col min="11525" max="11525" width="10" style="27" customWidth="1"/>
    <col min="11526" max="11526" width="19.28515625" style="27" customWidth="1"/>
    <col min="11527" max="11776" width="11.42578125" style="27"/>
    <col min="11777" max="11777" width="8.28515625" style="27" customWidth="1"/>
    <col min="11778" max="11778" width="58.85546875" style="27" customWidth="1"/>
    <col min="11779" max="11779" width="8.5703125" style="27" customWidth="1"/>
    <col min="11780" max="11780" width="13" style="27" customWidth="1"/>
    <col min="11781" max="11781" width="10" style="27" customWidth="1"/>
    <col min="11782" max="11782" width="19.28515625" style="27" customWidth="1"/>
    <col min="11783" max="12032" width="11.42578125" style="27"/>
    <col min="12033" max="12033" width="8.28515625" style="27" customWidth="1"/>
    <col min="12034" max="12034" width="58.85546875" style="27" customWidth="1"/>
    <col min="12035" max="12035" width="8.5703125" style="27" customWidth="1"/>
    <col min="12036" max="12036" width="13" style="27" customWidth="1"/>
    <col min="12037" max="12037" width="10" style="27" customWidth="1"/>
    <col min="12038" max="12038" width="19.28515625" style="27" customWidth="1"/>
    <col min="12039" max="12288" width="11.42578125" style="27"/>
    <col min="12289" max="12289" width="8.28515625" style="27" customWidth="1"/>
    <col min="12290" max="12290" width="58.85546875" style="27" customWidth="1"/>
    <col min="12291" max="12291" width="8.5703125" style="27" customWidth="1"/>
    <col min="12292" max="12292" width="13" style="27" customWidth="1"/>
    <col min="12293" max="12293" width="10" style="27" customWidth="1"/>
    <col min="12294" max="12294" width="19.28515625" style="27" customWidth="1"/>
    <col min="12295" max="12544" width="11.42578125" style="27"/>
    <col min="12545" max="12545" width="8.28515625" style="27" customWidth="1"/>
    <col min="12546" max="12546" width="58.85546875" style="27" customWidth="1"/>
    <col min="12547" max="12547" width="8.5703125" style="27" customWidth="1"/>
    <col min="12548" max="12548" width="13" style="27" customWidth="1"/>
    <col min="12549" max="12549" width="10" style="27" customWidth="1"/>
    <col min="12550" max="12550" width="19.28515625" style="27" customWidth="1"/>
    <col min="12551" max="12800" width="11.42578125" style="27"/>
    <col min="12801" max="12801" width="8.28515625" style="27" customWidth="1"/>
    <col min="12802" max="12802" width="58.85546875" style="27" customWidth="1"/>
    <col min="12803" max="12803" width="8.5703125" style="27" customWidth="1"/>
    <col min="12804" max="12804" width="13" style="27" customWidth="1"/>
    <col min="12805" max="12805" width="10" style="27" customWidth="1"/>
    <col min="12806" max="12806" width="19.28515625" style="27" customWidth="1"/>
    <col min="12807" max="13056" width="11.42578125" style="27"/>
    <col min="13057" max="13057" width="8.28515625" style="27" customWidth="1"/>
    <col min="13058" max="13058" width="58.85546875" style="27" customWidth="1"/>
    <col min="13059" max="13059" width="8.5703125" style="27" customWidth="1"/>
    <col min="13060" max="13060" width="13" style="27" customWidth="1"/>
    <col min="13061" max="13061" width="10" style="27" customWidth="1"/>
    <col min="13062" max="13062" width="19.28515625" style="27" customWidth="1"/>
    <col min="13063" max="13312" width="11.42578125" style="27"/>
    <col min="13313" max="13313" width="8.28515625" style="27" customWidth="1"/>
    <col min="13314" max="13314" width="58.85546875" style="27" customWidth="1"/>
    <col min="13315" max="13315" width="8.5703125" style="27" customWidth="1"/>
    <col min="13316" max="13316" width="13" style="27" customWidth="1"/>
    <col min="13317" max="13317" width="10" style="27" customWidth="1"/>
    <col min="13318" max="13318" width="19.28515625" style="27" customWidth="1"/>
    <col min="13319" max="13568" width="11.42578125" style="27"/>
    <col min="13569" max="13569" width="8.28515625" style="27" customWidth="1"/>
    <col min="13570" max="13570" width="58.85546875" style="27" customWidth="1"/>
    <col min="13571" max="13571" width="8.5703125" style="27" customWidth="1"/>
    <col min="13572" max="13572" width="13" style="27" customWidth="1"/>
    <col min="13573" max="13573" width="10" style="27" customWidth="1"/>
    <col min="13574" max="13574" width="19.28515625" style="27" customWidth="1"/>
    <col min="13575" max="13824" width="11.42578125" style="27"/>
    <col min="13825" max="13825" width="8.28515625" style="27" customWidth="1"/>
    <col min="13826" max="13826" width="58.85546875" style="27" customWidth="1"/>
    <col min="13827" max="13827" width="8.5703125" style="27" customWidth="1"/>
    <col min="13828" max="13828" width="13" style="27" customWidth="1"/>
    <col min="13829" max="13829" width="10" style="27" customWidth="1"/>
    <col min="13830" max="13830" width="19.28515625" style="27" customWidth="1"/>
    <col min="13831" max="14080" width="11.42578125" style="27"/>
    <col min="14081" max="14081" width="8.28515625" style="27" customWidth="1"/>
    <col min="14082" max="14082" width="58.85546875" style="27" customWidth="1"/>
    <col min="14083" max="14083" width="8.5703125" style="27" customWidth="1"/>
    <col min="14084" max="14084" width="13" style="27" customWidth="1"/>
    <col min="14085" max="14085" width="10" style="27" customWidth="1"/>
    <col min="14086" max="14086" width="19.28515625" style="27" customWidth="1"/>
    <col min="14087" max="14336" width="11.42578125" style="27"/>
    <col min="14337" max="14337" width="8.28515625" style="27" customWidth="1"/>
    <col min="14338" max="14338" width="58.85546875" style="27" customWidth="1"/>
    <col min="14339" max="14339" width="8.5703125" style="27" customWidth="1"/>
    <col min="14340" max="14340" width="13" style="27" customWidth="1"/>
    <col min="14341" max="14341" width="10" style="27" customWidth="1"/>
    <col min="14342" max="14342" width="19.28515625" style="27" customWidth="1"/>
    <col min="14343" max="14592" width="11.42578125" style="27"/>
    <col min="14593" max="14593" width="8.28515625" style="27" customWidth="1"/>
    <col min="14594" max="14594" width="58.85546875" style="27" customWidth="1"/>
    <col min="14595" max="14595" width="8.5703125" style="27" customWidth="1"/>
    <col min="14596" max="14596" width="13" style="27" customWidth="1"/>
    <col min="14597" max="14597" width="10" style="27" customWidth="1"/>
    <col min="14598" max="14598" width="19.28515625" style="27" customWidth="1"/>
    <col min="14599" max="14848" width="11.42578125" style="27"/>
    <col min="14849" max="14849" width="8.28515625" style="27" customWidth="1"/>
    <col min="14850" max="14850" width="58.85546875" style="27" customWidth="1"/>
    <col min="14851" max="14851" width="8.5703125" style="27" customWidth="1"/>
    <col min="14852" max="14852" width="13" style="27" customWidth="1"/>
    <col min="14853" max="14853" width="10" style="27" customWidth="1"/>
    <col min="14854" max="14854" width="19.28515625" style="27" customWidth="1"/>
    <col min="14855" max="15104" width="11.42578125" style="27"/>
    <col min="15105" max="15105" width="8.28515625" style="27" customWidth="1"/>
    <col min="15106" max="15106" width="58.85546875" style="27" customWidth="1"/>
    <col min="15107" max="15107" width="8.5703125" style="27" customWidth="1"/>
    <col min="15108" max="15108" width="13" style="27" customWidth="1"/>
    <col min="15109" max="15109" width="10" style="27" customWidth="1"/>
    <col min="15110" max="15110" width="19.28515625" style="27" customWidth="1"/>
    <col min="15111" max="15360" width="11.42578125" style="27"/>
    <col min="15361" max="15361" width="8.28515625" style="27" customWidth="1"/>
    <col min="15362" max="15362" width="58.85546875" style="27" customWidth="1"/>
    <col min="15363" max="15363" width="8.5703125" style="27" customWidth="1"/>
    <col min="15364" max="15364" width="13" style="27" customWidth="1"/>
    <col min="15365" max="15365" width="10" style="27" customWidth="1"/>
    <col min="15366" max="15366" width="19.28515625" style="27" customWidth="1"/>
    <col min="15367" max="15616" width="11.42578125" style="27"/>
    <col min="15617" max="15617" width="8.28515625" style="27" customWidth="1"/>
    <col min="15618" max="15618" width="58.85546875" style="27" customWidth="1"/>
    <col min="15619" max="15619" width="8.5703125" style="27" customWidth="1"/>
    <col min="15620" max="15620" width="13" style="27" customWidth="1"/>
    <col min="15621" max="15621" width="10" style="27" customWidth="1"/>
    <col min="15622" max="15622" width="19.28515625" style="27" customWidth="1"/>
    <col min="15623" max="15872" width="11.42578125" style="27"/>
    <col min="15873" max="15873" width="8.28515625" style="27" customWidth="1"/>
    <col min="15874" max="15874" width="58.85546875" style="27" customWidth="1"/>
    <col min="15875" max="15875" width="8.5703125" style="27" customWidth="1"/>
    <col min="15876" max="15876" width="13" style="27" customWidth="1"/>
    <col min="15877" max="15877" width="10" style="27" customWidth="1"/>
    <col min="15878" max="15878" width="19.28515625" style="27" customWidth="1"/>
    <col min="15879" max="16128" width="11.42578125" style="27"/>
    <col min="16129" max="16129" width="8.28515625" style="27" customWidth="1"/>
    <col min="16130" max="16130" width="58.85546875" style="27" customWidth="1"/>
    <col min="16131" max="16131" width="8.5703125" style="27" customWidth="1"/>
    <col min="16132" max="16132" width="13" style="27" customWidth="1"/>
    <col min="16133" max="16133" width="10" style="27" customWidth="1"/>
    <col min="16134" max="16134" width="19.28515625" style="27" customWidth="1"/>
    <col min="16135" max="16384" width="11.42578125" style="27"/>
  </cols>
  <sheetData>
    <row r="2" spans="1:20" x14ac:dyDescent="0.25">
      <c r="A2" s="174" t="s">
        <v>37</v>
      </c>
      <c r="B2" s="174"/>
      <c r="C2" s="174"/>
      <c r="D2" s="174"/>
      <c r="E2" s="174"/>
      <c r="F2" s="174"/>
      <c r="G2" s="24"/>
      <c r="H2" s="25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x14ac:dyDescent="0.25">
      <c r="A3" s="178" t="s">
        <v>130</v>
      </c>
      <c r="B3" s="174"/>
      <c r="C3" s="174"/>
      <c r="D3" s="174"/>
      <c r="E3" s="174"/>
      <c r="F3" s="174"/>
      <c r="G3" s="24"/>
      <c r="H3" s="28"/>
      <c r="I3" s="29"/>
      <c r="J3" s="30"/>
      <c r="K3" s="30"/>
      <c r="L3" s="30"/>
      <c r="M3" s="30"/>
      <c r="N3" s="26"/>
      <c r="O3" s="26"/>
      <c r="P3" s="26"/>
      <c r="Q3" s="26"/>
      <c r="R3" s="26"/>
      <c r="S3" s="26"/>
      <c r="T3" s="26"/>
    </row>
    <row r="4" spans="1:20" x14ac:dyDescent="0.25">
      <c r="A4" s="174" t="s">
        <v>131</v>
      </c>
      <c r="B4" s="174"/>
      <c r="C4" s="174"/>
      <c r="D4" s="174"/>
      <c r="E4" s="174"/>
      <c r="F4" s="174"/>
      <c r="G4" s="24"/>
      <c r="H4" s="28"/>
      <c r="I4" s="29"/>
      <c r="J4" s="30"/>
      <c r="K4" s="30"/>
      <c r="L4" s="30"/>
      <c r="M4" s="30"/>
      <c r="N4" s="26"/>
      <c r="O4" s="26"/>
      <c r="P4" s="26"/>
      <c r="Q4" s="26"/>
      <c r="R4" s="26"/>
      <c r="S4" s="26"/>
      <c r="T4" s="26"/>
    </row>
    <row r="5" spans="1:20" x14ac:dyDescent="0.25">
      <c r="A5" s="174" t="s">
        <v>132</v>
      </c>
      <c r="B5" s="174"/>
      <c r="C5" s="174"/>
      <c r="D5" s="174"/>
      <c r="E5" s="174"/>
      <c r="F5" s="174"/>
      <c r="G5" s="24"/>
      <c r="H5" s="28"/>
      <c r="I5" s="29"/>
      <c r="J5" s="30"/>
      <c r="K5" s="30"/>
      <c r="L5" s="30"/>
      <c r="M5" s="30"/>
      <c r="N5" s="26"/>
      <c r="O5" s="26"/>
      <c r="P5" s="26"/>
      <c r="Q5" s="26"/>
      <c r="R5" s="26"/>
      <c r="S5" s="26"/>
      <c r="T5" s="26"/>
    </row>
    <row r="6" spans="1:20" x14ac:dyDescent="0.25">
      <c r="A6" s="174"/>
      <c r="B6" s="174"/>
      <c r="C6" s="174"/>
      <c r="D6" s="174"/>
      <c r="E6" s="174"/>
      <c r="F6" s="174"/>
      <c r="G6" s="24"/>
      <c r="H6" s="28"/>
      <c r="I6" s="29"/>
      <c r="J6" s="30"/>
      <c r="K6" s="30"/>
      <c r="L6" s="30"/>
      <c r="M6" s="30"/>
      <c r="N6" s="26"/>
      <c r="O6" s="26"/>
      <c r="P6" s="26"/>
      <c r="Q6" s="26"/>
      <c r="R6" s="26"/>
      <c r="S6" s="26"/>
      <c r="T6" s="26"/>
    </row>
    <row r="7" spans="1:20" x14ac:dyDescent="0.25">
      <c r="A7" s="174" t="s">
        <v>133</v>
      </c>
      <c r="B7" s="174"/>
      <c r="C7" s="174"/>
      <c r="D7" s="174"/>
      <c r="E7" s="174"/>
      <c r="F7" s="174"/>
      <c r="G7" s="24"/>
      <c r="H7" s="173"/>
      <c r="I7" s="173"/>
      <c r="J7" s="173"/>
      <c r="K7" s="173"/>
      <c r="L7" s="173"/>
      <c r="M7" s="173"/>
      <c r="N7" s="26"/>
      <c r="O7" s="26"/>
      <c r="P7" s="26"/>
      <c r="Q7" s="26"/>
      <c r="R7" s="26"/>
      <c r="S7" s="26"/>
      <c r="T7" s="26"/>
    </row>
    <row r="8" spans="1:20" ht="13.5" customHeight="1" x14ac:dyDescent="0.25">
      <c r="A8" s="174"/>
      <c r="B8" s="174"/>
      <c r="C8" s="174"/>
      <c r="D8" s="174"/>
      <c r="E8" s="174"/>
      <c r="F8" s="174"/>
      <c r="G8" s="24"/>
      <c r="H8" s="31"/>
      <c r="I8" s="31"/>
      <c r="J8" s="31"/>
      <c r="K8" s="31"/>
      <c r="L8" s="31"/>
      <c r="M8" s="31"/>
      <c r="N8" s="26"/>
      <c r="O8" s="26"/>
      <c r="P8" s="26"/>
      <c r="Q8" s="26"/>
      <c r="R8" s="26"/>
      <c r="S8" s="26"/>
      <c r="T8" s="26"/>
    </row>
    <row r="9" spans="1:20" x14ac:dyDescent="0.25">
      <c r="A9" s="174"/>
      <c r="B9" s="174"/>
      <c r="C9" s="174"/>
      <c r="D9" s="174"/>
      <c r="E9" s="174"/>
      <c r="F9" s="174"/>
      <c r="G9" s="24"/>
      <c r="H9" s="31"/>
      <c r="I9" s="31"/>
      <c r="J9" s="31"/>
      <c r="K9" s="31"/>
      <c r="L9" s="31"/>
      <c r="M9" s="31"/>
      <c r="N9" s="26"/>
      <c r="O9" s="26"/>
      <c r="P9" s="26"/>
      <c r="Q9" s="26"/>
      <c r="R9" s="26"/>
      <c r="S9" s="26"/>
      <c r="T9" s="26"/>
    </row>
    <row r="10" spans="1:20" ht="14.25" thickBot="1" x14ac:dyDescent="0.3">
      <c r="A10" s="32"/>
      <c r="B10" s="32"/>
      <c r="C10" s="33"/>
      <c r="D10" s="33"/>
      <c r="E10" s="33"/>
      <c r="F10" s="34"/>
      <c r="G10" s="35"/>
      <c r="H10" s="31"/>
      <c r="I10" s="31"/>
      <c r="J10" s="31"/>
      <c r="K10" s="31"/>
      <c r="L10" s="31"/>
      <c r="M10" s="31"/>
      <c r="N10" s="26"/>
      <c r="O10" s="26"/>
      <c r="P10" s="26"/>
      <c r="Q10" s="26"/>
      <c r="R10" s="26"/>
      <c r="S10" s="26"/>
      <c r="T10" s="26"/>
    </row>
    <row r="11" spans="1:20" ht="14.25" thickBot="1" x14ac:dyDescent="0.3">
      <c r="A11" s="175" t="s">
        <v>38</v>
      </c>
      <c r="B11" s="176"/>
      <c r="C11" s="176"/>
      <c r="D11" s="176"/>
      <c r="E11" s="176"/>
      <c r="F11" s="177"/>
      <c r="G11" s="36"/>
      <c r="H11" s="25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spans="1:20" x14ac:dyDescent="0.25">
      <c r="A12" s="37"/>
      <c r="B12" s="38"/>
      <c r="C12" s="37"/>
      <c r="D12" s="39"/>
      <c r="E12" s="39"/>
      <c r="F12" s="40"/>
      <c r="G12" s="25"/>
      <c r="H12" s="2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spans="1:20" x14ac:dyDescent="0.25">
      <c r="A13" s="41" t="s">
        <v>39</v>
      </c>
      <c r="B13" s="33" t="s">
        <v>40</v>
      </c>
      <c r="C13" s="33" t="s">
        <v>41</v>
      </c>
      <c r="D13" s="34" t="s">
        <v>42</v>
      </c>
      <c r="E13" s="34" t="s">
        <v>43</v>
      </c>
      <c r="F13" s="34" t="s">
        <v>44</v>
      </c>
      <c r="G13" s="25"/>
      <c r="H13" s="25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spans="1:20" x14ac:dyDescent="0.25">
      <c r="A14" s="42"/>
      <c r="B14" s="43"/>
      <c r="C14" s="42"/>
      <c r="D14" s="44"/>
      <c r="E14" s="44" t="s">
        <v>45</v>
      </c>
      <c r="F14" s="44" t="s">
        <v>46</v>
      </c>
      <c r="G14" s="25"/>
      <c r="H14" s="2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spans="1:20" x14ac:dyDescent="0.25">
      <c r="A15" s="35"/>
      <c r="B15" s="43" t="s">
        <v>47</v>
      </c>
      <c r="C15" s="35"/>
      <c r="D15" s="45"/>
      <c r="E15" s="45"/>
      <c r="F15" s="45"/>
      <c r="G15" s="25"/>
      <c r="H15" s="25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spans="1:20" x14ac:dyDescent="0.25">
      <c r="A16" s="35"/>
      <c r="B16" s="43"/>
      <c r="C16" s="35"/>
      <c r="D16" s="45"/>
      <c r="E16" s="45"/>
      <c r="F16" s="45"/>
      <c r="G16" s="25"/>
      <c r="H16" s="25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x14ac:dyDescent="0.25">
      <c r="A17" s="35"/>
      <c r="B17" s="46" t="s">
        <v>48</v>
      </c>
      <c r="C17" s="35"/>
      <c r="D17" s="35"/>
      <c r="E17" s="45"/>
      <c r="F17" s="45"/>
      <c r="G17" s="25"/>
      <c r="H17" s="25"/>
      <c r="I17" s="47"/>
      <c r="J17" s="26"/>
      <c r="K17" s="26"/>
      <c r="L17" s="48"/>
      <c r="M17" s="48"/>
      <c r="N17" s="26"/>
      <c r="O17" s="26"/>
      <c r="P17" s="26"/>
      <c r="Q17" s="26"/>
      <c r="R17" s="26"/>
      <c r="S17" s="26"/>
      <c r="T17" s="26"/>
    </row>
    <row r="18" spans="1:20" x14ac:dyDescent="0.25">
      <c r="A18" s="35">
        <v>1</v>
      </c>
      <c r="B18" s="25" t="s">
        <v>49</v>
      </c>
      <c r="C18" s="35" t="s">
        <v>50</v>
      </c>
      <c r="D18" s="35">
        <v>1</v>
      </c>
      <c r="E18" s="35">
        <v>720000</v>
      </c>
      <c r="F18" s="45">
        <f>D18*E18</f>
        <v>720000</v>
      </c>
      <c r="G18" s="25"/>
      <c r="H18" s="25"/>
      <c r="I18" s="49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</row>
    <row r="19" spans="1:20" x14ac:dyDescent="0.25">
      <c r="A19" s="35"/>
      <c r="B19" s="25"/>
      <c r="C19" s="50"/>
      <c r="D19" s="51"/>
      <c r="E19" s="52"/>
      <c r="F19" s="52"/>
      <c r="G19" s="25"/>
      <c r="H19" s="25"/>
      <c r="I19" s="49"/>
      <c r="J19" s="53"/>
      <c r="K19" s="54"/>
      <c r="L19" s="55"/>
      <c r="M19" s="55"/>
      <c r="N19" s="26"/>
      <c r="O19" s="26"/>
      <c r="P19" s="26"/>
      <c r="Q19" s="26"/>
      <c r="R19" s="26"/>
      <c r="S19" s="26"/>
      <c r="T19" s="26"/>
    </row>
    <row r="20" spans="1:20" x14ac:dyDescent="0.25">
      <c r="A20" s="35"/>
      <c r="B20" s="46" t="s">
        <v>51</v>
      </c>
      <c r="C20" s="35"/>
      <c r="D20" s="35"/>
      <c r="E20" s="45"/>
      <c r="F20" s="45"/>
      <c r="G20" s="25"/>
      <c r="H20" s="25"/>
      <c r="I20" s="47"/>
      <c r="J20" s="26"/>
      <c r="K20" s="26"/>
      <c r="L20" s="48"/>
      <c r="M20" s="48"/>
      <c r="N20" s="26"/>
      <c r="O20" s="26"/>
      <c r="P20" s="26"/>
      <c r="Q20" s="26"/>
      <c r="R20" s="26"/>
      <c r="S20" s="26"/>
      <c r="T20" s="26"/>
    </row>
    <row r="21" spans="1:20" x14ac:dyDescent="0.25">
      <c r="A21" s="35">
        <v>2</v>
      </c>
      <c r="B21" s="25" t="s">
        <v>52</v>
      </c>
      <c r="C21" s="50" t="s">
        <v>50</v>
      </c>
      <c r="D21" s="51">
        <v>1</v>
      </c>
      <c r="E21" s="52">
        <v>1000000</v>
      </c>
      <c r="F21" s="52">
        <f>D21*E21</f>
        <v>1000000</v>
      </c>
      <c r="G21" s="25"/>
      <c r="H21" s="25"/>
      <c r="I21" s="47"/>
      <c r="J21" s="26"/>
      <c r="K21" s="26"/>
      <c r="L21" s="48"/>
      <c r="M21" s="48"/>
      <c r="N21" s="26"/>
      <c r="O21" s="26"/>
      <c r="P21" s="26"/>
      <c r="Q21" s="26"/>
      <c r="R21" s="26"/>
      <c r="S21" s="26"/>
      <c r="T21" s="26"/>
    </row>
    <row r="22" spans="1:20" x14ac:dyDescent="0.25">
      <c r="A22" s="35"/>
      <c r="B22" s="25"/>
      <c r="C22" s="50"/>
      <c r="D22" s="51"/>
      <c r="E22" s="52"/>
      <c r="F22" s="52"/>
      <c r="G22" s="25"/>
      <c r="H22" s="25"/>
      <c r="I22" s="47"/>
      <c r="J22" s="26"/>
      <c r="K22" s="26"/>
      <c r="L22" s="48"/>
      <c r="M22" s="48"/>
      <c r="N22" s="26"/>
      <c r="O22" s="26"/>
      <c r="P22" s="26"/>
      <c r="Q22" s="26"/>
      <c r="R22" s="26"/>
      <c r="S22" s="26"/>
      <c r="T22" s="26"/>
    </row>
    <row r="23" spans="1:20" x14ac:dyDescent="0.25">
      <c r="A23" s="35"/>
      <c r="B23" s="46" t="s">
        <v>53</v>
      </c>
      <c r="C23" s="50"/>
      <c r="D23" s="51"/>
      <c r="E23" s="52"/>
      <c r="F23" s="52"/>
      <c r="G23" s="25"/>
      <c r="H23" s="25"/>
      <c r="I23" s="47"/>
      <c r="J23" s="26"/>
      <c r="K23" s="26"/>
      <c r="L23" s="48"/>
      <c r="M23" s="48"/>
      <c r="N23" s="26"/>
      <c r="O23" s="26"/>
      <c r="P23" s="26"/>
      <c r="Q23" s="26"/>
      <c r="R23" s="26"/>
      <c r="S23" s="26"/>
      <c r="T23" s="26"/>
    </row>
    <row r="24" spans="1:20" x14ac:dyDescent="0.25">
      <c r="A24" s="35">
        <v>3</v>
      </c>
      <c r="B24" s="25" t="s">
        <v>54</v>
      </c>
      <c r="C24" s="50" t="s">
        <v>50</v>
      </c>
      <c r="D24" s="51">
        <v>1</v>
      </c>
      <c r="E24" s="52">
        <v>350000</v>
      </c>
      <c r="F24" s="52">
        <f>D24*E24</f>
        <v>350000</v>
      </c>
      <c r="G24" s="25"/>
      <c r="H24" s="25"/>
      <c r="I24" s="47"/>
      <c r="J24" s="26"/>
      <c r="K24" s="26"/>
      <c r="L24" s="48"/>
      <c r="M24" s="48"/>
      <c r="N24" s="26"/>
      <c r="O24" s="26"/>
      <c r="P24" s="26"/>
      <c r="Q24" s="26"/>
      <c r="R24" s="26"/>
      <c r="S24" s="26"/>
      <c r="T24" s="26"/>
    </row>
    <row r="25" spans="1:20" x14ac:dyDescent="0.25">
      <c r="A25" s="35"/>
      <c r="B25" s="25"/>
      <c r="C25" s="50"/>
      <c r="D25" s="51"/>
      <c r="E25" s="52"/>
      <c r="F25" s="52"/>
      <c r="G25" s="25"/>
      <c r="H25" s="25"/>
      <c r="I25" s="47"/>
      <c r="J25" s="26"/>
      <c r="K25" s="26"/>
      <c r="L25" s="48"/>
      <c r="M25" s="48"/>
      <c r="N25" s="26"/>
      <c r="O25" s="26"/>
      <c r="P25" s="26"/>
      <c r="Q25" s="26"/>
      <c r="R25" s="26"/>
      <c r="S25" s="26"/>
      <c r="T25" s="26"/>
    </row>
    <row r="26" spans="1:20" x14ac:dyDescent="0.25">
      <c r="A26" s="35"/>
      <c r="B26" s="46" t="s">
        <v>55</v>
      </c>
      <c r="C26" s="50"/>
      <c r="D26" s="51"/>
      <c r="E26" s="52"/>
      <c r="F26" s="52"/>
      <c r="G26" s="25"/>
      <c r="H26" s="25"/>
      <c r="I26" s="47"/>
      <c r="J26" s="26"/>
      <c r="K26" s="26"/>
      <c r="L26" s="48"/>
      <c r="M26" s="48"/>
      <c r="N26" s="26"/>
      <c r="O26" s="26"/>
      <c r="P26" s="26"/>
      <c r="Q26" s="26"/>
      <c r="R26" s="26"/>
      <c r="S26" s="26"/>
      <c r="T26" s="26"/>
    </row>
    <row r="27" spans="1:20" x14ac:dyDescent="0.25">
      <c r="A27" s="35">
        <v>4</v>
      </c>
      <c r="B27" s="25" t="s">
        <v>56</v>
      </c>
      <c r="C27" s="50" t="s">
        <v>50</v>
      </c>
      <c r="D27" s="51">
        <v>1</v>
      </c>
      <c r="E27" s="52">
        <v>3000000</v>
      </c>
      <c r="F27" s="52">
        <f>E27*D27</f>
        <v>3000000</v>
      </c>
      <c r="G27" s="25"/>
      <c r="H27" s="25"/>
      <c r="I27" s="47"/>
      <c r="J27" s="26"/>
      <c r="K27" s="26"/>
      <c r="L27" s="48"/>
      <c r="M27" s="48"/>
      <c r="N27" s="26"/>
      <c r="O27" s="26"/>
      <c r="P27" s="26"/>
      <c r="Q27" s="26"/>
      <c r="R27" s="26"/>
      <c r="S27" s="26"/>
      <c r="T27" s="26"/>
    </row>
    <row r="28" spans="1:20" x14ac:dyDescent="0.25">
      <c r="A28" s="35"/>
      <c r="B28" s="25"/>
      <c r="C28" s="50"/>
      <c r="D28" s="51"/>
      <c r="E28" s="52"/>
      <c r="F28" s="52"/>
      <c r="G28" s="25"/>
      <c r="H28" s="25"/>
      <c r="I28" s="47"/>
      <c r="J28" s="26"/>
      <c r="K28" s="26"/>
      <c r="L28" s="48"/>
      <c r="M28" s="48"/>
      <c r="N28" s="26"/>
      <c r="O28" s="26"/>
      <c r="P28" s="26"/>
      <c r="Q28" s="26"/>
      <c r="R28" s="26"/>
      <c r="S28" s="26"/>
      <c r="T28" s="26"/>
    </row>
    <row r="29" spans="1:20" x14ac:dyDescent="0.25">
      <c r="A29" s="56"/>
      <c r="B29" s="46" t="s">
        <v>57</v>
      </c>
      <c r="C29" s="56"/>
      <c r="D29" s="56"/>
      <c r="E29" s="52"/>
      <c r="F29" s="52"/>
      <c r="G29" s="25"/>
      <c r="H29" s="25"/>
      <c r="I29" s="47"/>
      <c r="J29" s="26"/>
      <c r="K29" s="26"/>
      <c r="L29" s="48"/>
      <c r="M29" s="48"/>
      <c r="N29" s="26"/>
      <c r="O29" s="26"/>
      <c r="P29" s="26"/>
      <c r="Q29" s="26"/>
      <c r="R29" s="26"/>
      <c r="S29" s="26"/>
      <c r="T29" s="26"/>
    </row>
    <row r="30" spans="1:20" x14ac:dyDescent="0.25">
      <c r="A30" s="35">
        <v>5</v>
      </c>
      <c r="B30" s="25" t="s">
        <v>58</v>
      </c>
      <c r="C30" s="50" t="s">
        <v>50</v>
      </c>
      <c r="D30" s="51">
        <v>1</v>
      </c>
      <c r="E30" s="52">
        <v>1500000</v>
      </c>
      <c r="F30" s="52">
        <f>D30*E30</f>
        <v>1500000</v>
      </c>
      <c r="G30" s="25"/>
      <c r="H30" s="25"/>
      <c r="I30" s="47"/>
      <c r="J30" s="26"/>
      <c r="K30" s="26"/>
      <c r="L30" s="48"/>
      <c r="M30" s="48"/>
      <c r="N30" s="26"/>
      <c r="O30" s="26"/>
      <c r="P30" s="26"/>
      <c r="Q30" s="26"/>
      <c r="R30" s="26"/>
      <c r="S30" s="26"/>
      <c r="T30" s="26"/>
    </row>
    <row r="31" spans="1:20" ht="14.25" thickBot="1" x14ac:dyDescent="0.3">
      <c r="A31" s="57">
        <v>6</v>
      </c>
      <c r="B31" s="58" t="s">
        <v>59</v>
      </c>
      <c r="C31" s="59" t="s">
        <v>50</v>
      </c>
      <c r="D31" s="95">
        <v>1</v>
      </c>
      <c r="E31" s="60">
        <v>1500000</v>
      </c>
      <c r="F31" s="60">
        <f>D31*E31</f>
        <v>1500000</v>
      </c>
      <c r="G31" s="25"/>
      <c r="H31" s="25"/>
      <c r="I31" s="47"/>
      <c r="J31" s="26"/>
      <c r="K31" s="26"/>
      <c r="L31" s="48"/>
      <c r="M31" s="48"/>
      <c r="N31" s="26"/>
      <c r="O31" s="26"/>
      <c r="P31" s="26"/>
      <c r="Q31" s="26"/>
      <c r="R31" s="26"/>
      <c r="S31" s="26"/>
      <c r="T31" s="26"/>
    </row>
    <row r="32" spans="1:20" x14ac:dyDescent="0.25">
      <c r="A32" s="35"/>
      <c r="B32" s="61" t="s">
        <v>60</v>
      </c>
      <c r="C32" s="99"/>
      <c r="D32" s="99"/>
      <c r="E32" s="64"/>
      <c r="F32" s="44">
        <f>SUM(F18:F31)</f>
        <v>8070000</v>
      </c>
      <c r="G32" s="25"/>
      <c r="H32" s="25"/>
      <c r="I32" s="47"/>
      <c r="J32" s="26"/>
      <c r="K32" s="26"/>
      <c r="L32" s="48"/>
      <c r="M32" s="48"/>
      <c r="N32" s="26"/>
      <c r="O32" s="26"/>
      <c r="P32" s="26"/>
      <c r="Q32" s="26"/>
      <c r="R32" s="26"/>
      <c r="S32" s="26"/>
      <c r="T32" s="26"/>
    </row>
    <row r="33" spans="1:20" x14ac:dyDescent="0.25">
      <c r="A33" s="35"/>
      <c r="B33" s="25"/>
      <c r="C33" s="50"/>
      <c r="D33" s="51"/>
      <c r="E33" s="52"/>
      <c r="F33" s="52"/>
      <c r="G33" s="25"/>
      <c r="H33" s="25"/>
      <c r="I33" s="47"/>
      <c r="J33" s="26"/>
      <c r="K33" s="26"/>
      <c r="L33" s="48"/>
      <c r="M33" s="48"/>
      <c r="N33" s="26"/>
      <c r="O33" s="26"/>
      <c r="P33" s="26"/>
      <c r="Q33" s="26"/>
      <c r="R33" s="26"/>
      <c r="S33" s="26"/>
      <c r="T33" s="26"/>
    </row>
    <row r="34" spans="1:20" x14ac:dyDescent="0.25">
      <c r="A34" s="35"/>
      <c r="B34" s="43" t="s">
        <v>61</v>
      </c>
      <c r="C34" s="50"/>
      <c r="D34" s="51"/>
      <c r="E34" s="52"/>
      <c r="F34" s="52"/>
      <c r="G34" s="25"/>
      <c r="H34" s="25"/>
      <c r="I34" s="47"/>
      <c r="J34" s="26"/>
      <c r="K34" s="26"/>
      <c r="L34" s="48"/>
      <c r="M34" s="48"/>
      <c r="N34" s="26"/>
      <c r="O34" s="26"/>
      <c r="P34" s="26"/>
      <c r="Q34" s="26"/>
      <c r="R34" s="26"/>
      <c r="S34" s="26"/>
      <c r="T34" s="26"/>
    </row>
    <row r="35" spans="1:20" x14ac:dyDescent="0.25">
      <c r="A35" s="35"/>
      <c r="B35" s="43" t="s">
        <v>62</v>
      </c>
      <c r="C35" s="50"/>
      <c r="D35" s="51"/>
      <c r="E35" s="52"/>
      <c r="F35" s="52"/>
      <c r="G35" s="25"/>
      <c r="H35" s="25"/>
      <c r="I35" s="47"/>
      <c r="J35" s="26"/>
      <c r="K35" s="26"/>
      <c r="L35" s="48"/>
      <c r="M35" s="48"/>
      <c r="N35" s="26"/>
      <c r="O35" s="26"/>
      <c r="P35" s="26"/>
      <c r="Q35" s="26"/>
      <c r="R35" s="26"/>
      <c r="S35" s="26"/>
      <c r="T35" s="26"/>
    </row>
    <row r="36" spans="1:20" x14ac:dyDescent="0.25">
      <c r="A36" s="35"/>
      <c r="B36" s="43"/>
      <c r="C36" s="50"/>
      <c r="D36" s="51"/>
      <c r="E36" s="52"/>
      <c r="F36" s="52"/>
      <c r="G36" s="25"/>
      <c r="H36" s="25"/>
      <c r="I36" s="47"/>
      <c r="J36" s="26"/>
      <c r="K36" s="26"/>
      <c r="L36" s="48"/>
      <c r="M36" s="48"/>
      <c r="N36" s="26"/>
      <c r="O36" s="26"/>
      <c r="P36" s="26"/>
      <c r="Q36" s="26"/>
      <c r="R36" s="26"/>
      <c r="S36" s="26"/>
      <c r="T36" s="26"/>
    </row>
    <row r="37" spans="1:20" x14ac:dyDescent="0.25">
      <c r="A37" s="35"/>
      <c r="B37" s="46" t="s">
        <v>182</v>
      </c>
      <c r="C37" s="50"/>
      <c r="D37" s="51"/>
      <c r="E37" s="52"/>
      <c r="F37" s="52"/>
      <c r="G37" s="25"/>
      <c r="H37" s="25"/>
      <c r="I37" s="47"/>
      <c r="J37" s="26"/>
      <c r="K37" s="26"/>
      <c r="L37" s="48"/>
      <c r="M37" s="48"/>
      <c r="N37" s="26"/>
      <c r="O37" s="26"/>
      <c r="P37" s="26"/>
      <c r="Q37" s="26"/>
      <c r="R37" s="26"/>
      <c r="S37" s="26"/>
      <c r="T37" s="26"/>
    </row>
    <row r="38" spans="1:20" x14ac:dyDescent="0.25">
      <c r="A38" s="35" t="s">
        <v>181</v>
      </c>
      <c r="B38" s="25" t="s">
        <v>180</v>
      </c>
      <c r="C38" s="50" t="s">
        <v>179</v>
      </c>
      <c r="D38" s="112">
        <f>14.4-4.035</f>
        <v>10.365</v>
      </c>
      <c r="E38" s="115">
        <v>700000</v>
      </c>
      <c r="F38" s="52">
        <f>D38*E38</f>
        <v>7255500</v>
      </c>
      <c r="G38" s="25"/>
      <c r="H38" s="25"/>
      <c r="I38" s="47"/>
      <c r="J38" s="26"/>
      <c r="K38" s="26"/>
      <c r="L38" s="48"/>
      <c r="M38" s="48"/>
      <c r="N38" s="26"/>
      <c r="O38" s="26"/>
      <c r="P38" s="26"/>
      <c r="Q38" s="26"/>
      <c r="R38" s="26"/>
      <c r="S38" s="26"/>
      <c r="T38" s="26"/>
    </row>
    <row r="39" spans="1:20" x14ac:dyDescent="0.25">
      <c r="A39" s="35"/>
      <c r="B39" s="43"/>
      <c r="C39" s="50"/>
      <c r="D39" s="51"/>
      <c r="E39" s="52"/>
      <c r="F39" s="52"/>
      <c r="G39" s="25"/>
      <c r="H39" s="25"/>
      <c r="I39" s="47"/>
      <c r="J39" s="26"/>
      <c r="K39" s="26"/>
      <c r="L39" s="48"/>
      <c r="M39" s="48"/>
      <c r="N39" s="26"/>
      <c r="O39" s="26"/>
      <c r="P39" s="26"/>
      <c r="Q39" s="26"/>
      <c r="R39" s="26"/>
      <c r="S39" s="26"/>
      <c r="T39" s="26"/>
    </row>
    <row r="40" spans="1:20" x14ac:dyDescent="0.25">
      <c r="A40" s="35"/>
      <c r="B40" s="46" t="s">
        <v>64</v>
      </c>
      <c r="C40" s="35"/>
      <c r="D40" s="35"/>
      <c r="E40" s="45"/>
      <c r="F40" s="52"/>
      <c r="G40" s="25"/>
      <c r="H40" s="25"/>
      <c r="I40" s="49"/>
      <c r="J40" s="26"/>
      <c r="K40" s="26"/>
      <c r="L40" s="48"/>
      <c r="M40" s="48"/>
      <c r="N40" s="26"/>
      <c r="O40" s="26"/>
      <c r="P40" s="26"/>
      <c r="Q40" s="26"/>
      <c r="R40" s="26"/>
      <c r="S40" s="26"/>
      <c r="T40" s="26"/>
    </row>
    <row r="41" spans="1:20" ht="15.75" x14ac:dyDescent="0.25">
      <c r="A41" s="35" t="s">
        <v>177</v>
      </c>
      <c r="B41" s="25" t="s">
        <v>65</v>
      </c>
      <c r="C41" s="50" t="s">
        <v>66</v>
      </c>
      <c r="D41" s="112">
        <f>'Volumen Zanjas'!J17</f>
        <v>10693.3106835</v>
      </c>
      <c r="E41" s="52">
        <v>5000</v>
      </c>
      <c r="F41" s="52">
        <f>D41*E41</f>
        <v>53466553.417499997</v>
      </c>
      <c r="G41" s="25"/>
      <c r="H41" s="25"/>
      <c r="I41" s="49"/>
      <c r="J41" s="26"/>
      <c r="K41" s="26"/>
      <c r="L41" s="48"/>
      <c r="M41" s="48"/>
      <c r="N41" s="26"/>
      <c r="O41" s="26"/>
      <c r="P41" s="26"/>
      <c r="Q41" s="26"/>
      <c r="R41" s="26"/>
      <c r="S41" s="26"/>
      <c r="T41" s="26"/>
    </row>
    <row r="42" spans="1:20" ht="15.75" x14ac:dyDescent="0.25">
      <c r="A42" s="45" t="s">
        <v>184</v>
      </c>
      <c r="B42" s="25" t="s">
        <v>67</v>
      </c>
      <c r="C42" s="50" t="s">
        <v>66</v>
      </c>
      <c r="D42" s="112">
        <f>'Volumen Zanjas'!M17+'Volumen Zanjas'!L17</f>
        <v>9835.8354293695666</v>
      </c>
      <c r="E42" s="52">
        <v>4500</v>
      </c>
      <c r="F42" s="52">
        <f>D42*E42</f>
        <v>44261259.432163052</v>
      </c>
      <c r="G42" s="25"/>
      <c r="H42" s="25"/>
      <c r="I42" s="49"/>
      <c r="J42" s="26"/>
      <c r="K42" s="26"/>
      <c r="L42" s="48"/>
      <c r="M42" s="48"/>
      <c r="N42" s="26"/>
      <c r="O42" s="26"/>
      <c r="P42" s="26"/>
      <c r="Q42" s="26"/>
      <c r="R42" s="26"/>
      <c r="S42" s="26"/>
      <c r="T42" s="26"/>
    </row>
    <row r="43" spans="1:20" ht="15.75" x14ac:dyDescent="0.25">
      <c r="A43" s="45" t="s">
        <v>178</v>
      </c>
      <c r="B43" s="25" t="s">
        <v>68</v>
      </c>
      <c r="C43" s="50" t="s">
        <v>66</v>
      </c>
      <c r="D43" s="112">
        <f>'Volumen Zanjas'!K17</f>
        <v>759.88670999999988</v>
      </c>
      <c r="E43" s="52">
        <v>12500</v>
      </c>
      <c r="F43" s="52">
        <f>D43*E43</f>
        <v>9498583.8749999981</v>
      </c>
      <c r="G43" s="25"/>
      <c r="H43" s="25"/>
      <c r="I43" s="49"/>
      <c r="J43" s="26"/>
      <c r="K43" s="26"/>
      <c r="L43" s="48"/>
      <c r="M43" s="48"/>
      <c r="N43" s="26"/>
      <c r="O43" s="26"/>
      <c r="P43" s="26"/>
      <c r="Q43" s="26"/>
      <c r="R43" s="26"/>
      <c r="S43" s="26"/>
      <c r="T43" s="26"/>
    </row>
    <row r="44" spans="1:20" ht="15.75" x14ac:dyDescent="0.25">
      <c r="A44" s="35" t="s">
        <v>183</v>
      </c>
      <c r="B44" s="25" t="s">
        <v>63</v>
      </c>
      <c r="C44" s="50" t="s">
        <v>66</v>
      </c>
      <c r="D44" s="112">
        <f>'Volumen Zanjas'!N17</f>
        <v>2246.0095352434764</v>
      </c>
      <c r="E44" s="52">
        <v>3616</v>
      </c>
      <c r="F44" s="52">
        <f>D44*E44</f>
        <v>8121570.4794404106</v>
      </c>
      <c r="G44" s="25"/>
      <c r="H44" s="25"/>
      <c r="I44" s="49"/>
      <c r="J44" s="26"/>
      <c r="K44" s="26"/>
      <c r="L44" s="48"/>
      <c r="M44" s="48"/>
      <c r="N44" s="26"/>
      <c r="O44" s="26"/>
      <c r="P44" s="26"/>
      <c r="Q44" s="26"/>
      <c r="R44" s="26"/>
      <c r="S44" s="26"/>
      <c r="T44" s="26"/>
    </row>
    <row r="45" spans="1:20" x14ac:dyDescent="0.25">
      <c r="A45" s="35" t="s">
        <v>328</v>
      </c>
      <c r="B45" s="25" t="s">
        <v>329</v>
      </c>
      <c r="C45" s="50" t="s">
        <v>36</v>
      </c>
      <c r="D45" s="112">
        <f>400+122.5+400+600</f>
        <v>1522.5</v>
      </c>
      <c r="E45" s="52">
        <v>9500</v>
      </c>
      <c r="F45" s="52">
        <f>D45*E45</f>
        <v>14463750</v>
      </c>
      <c r="G45" s="25"/>
      <c r="H45" s="25"/>
      <c r="I45" s="49"/>
      <c r="J45" s="26"/>
      <c r="K45" s="26"/>
      <c r="L45" s="48"/>
      <c r="M45" s="48"/>
      <c r="N45" s="26"/>
      <c r="O45" s="26"/>
      <c r="P45" s="26"/>
      <c r="Q45" s="26"/>
      <c r="R45" s="26"/>
      <c r="S45" s="26"/>
      <c r="T45" s="26"/>
    </row>
    <row r="46" spans="1:20" x14ac:dyDescent="0.25">
      <c r="A46" s="35"/>
      <c r="B46" s="25"/>
      <c r="C46" s="50"/>
      <c r="D46" s="112"/>
      <c r="E46" s="52"/>
      <c r="F46" s="52"/>
      <c r="G46" s="25"/>
      <c r="H46" s="25"/>
      <c r="I46" s="49"/>
      <c r="J46" s="26"/>
      <c r="K46" s="26"/>
      <c r="L46" s="48"/>
      <c r="M46" s="48"/>
      <c r="N46" s="26"/>
      <c r="O46" s="26"/>
      <c r="P46" s="26"/>
      <c r="Q46" s="26"/>
      <c r="R46" s="26"/>
      <c r="S46" s="26"/>
      <c r="T46" s="26"/>
    </row>
    <row r="47" spans="1:20" x14ac:dyDescent="0.25">
      <c r="A47" s="35"/>
      <c r="B47" s="46" t="s">
        <v>69</v>
      </c>
      <c r="C47" s="50"/>
      <c r="D47" s="62"/>
      <c r="E47" s="52"/>
      <c r="F47" s="52"/>
      <c r="G47" s="25"/>
      <c r="H47" s="25"/>
      <c r="I47" s="49"/>
      <c r="J47" s="26"/>
      <c r="K47" s="26"/>
      <c r="L47" s="48"/>
      <c r="M47" s="48"/>
      <c r="N47" s="26"/>
      <c r="O47" s="26"/>
      <c r="P47" s="26"/>
      <c r="Q47" s="26"/>
      <c r="R47" s="26"/>
      <c r="S47" s="26"/>
      <c r="T47" s="26"/>
    </row>
    <row r="48" spans="1:20" x14ac:dyDescent="0.25">
      <c r="A48" s="35">
        <v>13</v>
      </c>
      <c r="B48" s="25" t="s">
        <v>218</v>
      </c>
      <c r="C48" s="50" t="s">
        <v>36</v>
      </c>
      <c r="D48" s="114">
        <f>'CUADRO PARALELISMO'!K127</f>
        <v>69.5</v>
      </c>
      <c r="E48" s="45">
        <v>60000</v>
      </c>
      <c r="F48" s="52">
        <f>D48*E48</f>
        <v>4170000</v>
      </c>
      <c r="G48" s="25"/>
      <c r="H48" s="25"/>
      <c r="I48" s="49"/>
      <c r="J48" s="26"/>
      <c r="K48" s="26"/>
      <c r="L48" s="48"/>
      <c r="M48" s="48"/>
      <c r="N48" s="26"/>
      <c r="O48" s="26"/>
      <c r="P48" s="26"/>
      <c r="Q48" s="26"/>
      <c r="R48" s="26"/>
      <c r="S48" s="26"/>
      <c r="T48" s="26"/>
    </row>
    <row r="49" spans="1:20" x14ac:dyDescent="0.25">
      <c r="A49" s="35">
        <f>A48+1</f>
        <v>14</v>
      </c>
      <c r="B49" s="25" t="s">
        <v>217</v>
      </c>
      <c r="C49" s="50" t="s">
        <v>36</v>
      </c>
      <c r="D49" s="114">
        <f>'CUADRO PARALELISMO'!K126</f>
        <v>28</v>
      </c>
      <c r="E49" s="45">
        <v>130000</v>
      </c>
      <c r="F49" s="52">
        <f>D49*E49</f>
        <v>3640000</v>
      </c>
      <c r="G49" s="25"/>
      <c r="H49" s="25"/>
      <c r="I49" s="49"/>
      <c r="J49" s="26"/>
      <c r="K49" s="26"/>
      <c r="L49" s="48"/>
      <c r="M49" s="48"/>
      <c r="N49" s="26"/>
      <c r="O49" s="26"/>
      <c r="P49" s="26"/>
      <c r="Q49" s="26"/>
      <c r="R49" s="26"/>
      <c r="S49" s="26"/>
      <c r="T49" s="26"/>
    </row>
    <row r="50" spans="1:20" x14ac:dyDescent="0.25">
      <c r="A50" s="35">
        <f>A49+1</f>
        <v>15</v>
      </c>
      <c r="B50" s="25" t="s">
        <v>219</v>
      </c>
      <c r="C50" s="50" t="s">
        <v>36</v>
      </c>
      <c r="D50" s="114">
        <f>'CUADRO PARALELISMO'!K125</f>
        <v>81</v>
      </c>
      <c r="E50" s="45">
        <v>150000</v>
      </c>
      <c r="F50" s="52">
        <f>D50*E50</f>
        <v>12150000</v>
      </c>
      <c r="G50" s="25"/>
      <c r="H50" s="25"/>
      <c r="I50" s="49"/>
      <c r="J50" s="26"/>
      <c r="K50" s="26"/>
      <c r="L50" s="48"/>
      <c r="M50" s="48"/>
      <c r="N50" s="26"/>
      <c r="O50" s="26"/>
      <c r="P50" s="26"/>
      <c r="Q50" s="26"/>
      <c r="R50" s="26"/>
      <c r="S50" s="26"/>
      <c r="T50" s="26"/>
    </row>
    <row r="51" spans="1:20" x14ac:dyDescent="0.25">
      <c r="A51" s="35"/>
      <c r="B51" s="25"/>
      <c r="C51" s="50"/>
      <c r="D51" s="62"/>
      <c r="E51" s="52"/>
      <c r="F51" s="52"/>
      <c r="G51" s="25"/>
      <c r="H51" s="25"/>
      <c r="I51" s="49"/>
      <c r="J51" s="26"/>
      <c r="K51" s="26"/>
      <c r="L51" s="48"/>
      <c r="M51" s="48"/>
      <c r="N51" s="26"/>
      <c r="O51" s="26"/>
      <c r="P51" s="26"/>
      <c r="Q51" s="26"/>
      <c r="R51" s="26"/>
      <c r="S51" s="26"/>
      <c r="T51" s="26"/>
    </row>
    <row r="52" spans="1:20" x14ac:dyDescent="0.25">
      <c r="A52" s="35"/>
      <c r="B52" s="46" t="s">
        <v>70</v>
      </c>
      <c r="C52" s="35"/>
      <c r="D52" s="35"/>
      <c r="E52" s="45"/>
      <c r="F52" s="52"/>
      <c r="G52" s="25"/>
      <c r="H52" s="25"/>
      <c r="I52" s="49"/>
      <c r="J52" s="26"/>
      <c r="K52" s="26"/>
      <c r="L52" s="48"/>
      <c r="M52" s="48"/>
      <c r="N52" s="26"/>
      <c r="O52" s="26"/>
      <c r="P52" s="26"/>
      <c r="Q52" s="26"/>
      <c r="R52" s="26"/>
      <c r="S52" s="26"/>
      <c r="T52" s="26"/>
    </row>
    <row r="53" spans="1:20" x14ac:dyDescent="0.25">
      <c r="A53" s="35"/>
      <c r="B53" s="46" t="s">
        <v>71</v>
      </c>
      <c r="C53" s="35"/>
      <c r="D53" s="35"/>
      <c r="E53" s="45"/>
      <c r="F53" s="52"/>
      <c r="G53" s="25"/>
      <c r="H53" s="25"/>
      <c r="I53" s="49"/>
      <c r="J53" s="26"/>
      <c r="K53" s="26"/>
      <c r="L53" s="48"/>
      <c r="M53" s="48"/>
      <c r="N53" s="26"/>
      <c r="O53" s="26"/>
      <c r="P53" s="26"/>
      <c r="Q53" s="26"/>
      <c r="R53" s="26"/>
      <c r="S53" s="26"/>
      <c r="T53" s="26"/>
    </row>
    <row r="54" spans="1:20" x14ac:dyDescent="0.25">
      <c r="A54" s="35"/>
      <c r="B54" s="46"/>
      <c r="C54" s="35"/>
      <c r="D54" s="100"/>
      <c r="E54" s="45"/>
      <c r="F54" s="52"/>
      <c r="G54" s="25"/>
      <c r="H54" s="25"/>
      <c r="I54" s="49"/>
      <c r="J54" s="26"/>
      <c r="K54" s="26"/>
      <c r="L54" s="48"/>
      <c r="M54" s="48"/>
      <c r="N54" s="26"/>
      <c r="O54" s="26"/>
      <c r="P54" s="26"/>
      <c r="Q54" s="26"/>
      <c r="R54" s="26"/>
      <c r="S54" s="26"/>
      <c r="T54" s="26"/>
    </row>
    <row r="55" spans="1:20" x14ac:dyDescent="0.25">
      <c r="A55" s="35"/>
      <c r="B55" s="46" t="s">
        <v>121</v>
      </c>
      <c r="C55" s="35"/>
      <c r="D55" s="100"/>
      <c r="E55" s="45"/>
      <c r="F55" s="52"/>
      <c r="G55" s="25"/>
      <c r="H55" s="25"/>
      <c r="I55" s="49"/>
      <c r="J55" s="26"/>
      <c r="K55" s="26"/>
      <c r="L55" s="48"/>
      <c r="M55" s="48"/>
      <c r="N55" s="26"/>
      <c r="O55" s="26"/>
      <c r="P55" s="26"/>
      <c r="Q55" s="26"/>
      <c r="R55" s="26"/>
      <c r="S55" s="26"/>
      <c r="T55" s="26"/>
    </row>
    <row r="56" spans="1:20" x14ac:dyDescent="0.25">
      <c r="A56" s="35">
        <f>+A50+1</f>
        <v>16</v>
      </c>
      <c r="B56" s="25" t="s">
        <v>172</v>
      </c>
      <c r="C56" s="63" t="s">
        <v>36</v>
      </c>
      <c r="D56" s="112">
        <f>(CEILING(('CUADRO PARALELISMO'!K117+'CUADRO PARALELISMO'!M126)*1.03/6,1)*6)</f>
        <v>738</v>
      </c>
      <c r="E56" s="109">
        <v>10000</v>
      </c>
      <c r="F56" s="52">
        <f>D56*E56</f>
        <v>7380000</v>
      </c>
      <c r="G56" s="25"/>
      <c r="H56" s="25"/>
      <c r="I56" s="49"/>
      <c r="J56" s="26"/>
      <c r="K56" s="26"/>
      <c r="L56" s="48"/>
      <c r="M56" s="48"/>
      <c r="N56" s="26"/>
      <c r="O56" s="26"/>
      <c r="P56" s="26"/>
      <c r="Q56" s="26"/>
      <c r="R56" s="26"/>
      <c r="S56" s="26"/>
      <c r="T56" s="26"/>
    </row>
    <row r="57" spans="1:20" x14ac:dyDescent="0.25">
      <c r="A57" s="35">
        <f>A56+1</f>
        <v>17</v>
      </c>
      <c r="B57" s="25" t="s">
        <v>173</v>
      </c>
      <c r="C57" s="63" t="s">
        <v>36</v>
      </c>
      <c r="D57" s="112">
        <f>(CEILING(('CUADRO PARALELISMO'!L117+'CUADRO PARALELISMO'!M125)*1.03/6,1)*6)</f>
        <v>8268</v>
      </c>
      <c r="E57" s="109">
        <v>12000</v>
      </c>
      <c r="F57" s="52">
        <f>D57*E57</f>
        <v>99216000</v>
      </c>
      <c r="G57" s="25"/>
      <c r="H57" s="25"/>
      <c r="I57" s="49"/>
      <c r="J57" s="26"/>
      <c r="K57" s="26"/>
      <c r="L57" s="48"/>
      <c r="M57" s="48"/>
      <c r="N57" s="26"/>
      <c r="O57" s="26"/>
      <c r="P57" s="26"/>
      <c r="Q57" s="26"/>
      <c r="R57" s="26"/>
      <c r="S57" s="26"/>
      <c r="T57" s="26"/>
    </row>
    <row r="58" spans="1:20" x14ac:dyDescent="0.25">
      <c r="A58" s="35">
        <f>A57+1</f>
        <v>18</v>
      </c>
      <c r="B58" s="25" t="s">
        <v>174</v>
      </c>
      <c r="C58" s="63" t="s">
        <v>36</v>
      </c>
      <c r="D58" s="112">
        <f>(CEILING('CUADRO PARALELISMO'!M117*1.03/6,1)*6)</f>
        <v>216</v>
      </c>
      <c r="E58" s="109">
        <v>10000</v>
      </c>
      <c r="F58" s="52">
        <f>D58*E58</f>
        <v>2160000</v>
      </c>
      <c r="G58" s="25"/>
      <c r="H58" s="25"/>
      <c r="I58" s="49"/>
      <c r="J58" s="26"/>
      <c r="K58" s="26"/>
      <c r="L58" s="48"/>
      <c r="M58" s="48"/>
      <c r="N58" s="26"/>
      <c r="O58" s="26"/>
      <c r="P58" s="26"/>
      <c r="Q58" s="26"/>
      <c r="R58" s="26"/>
      <c r="S58" s="26"/>
      <c r="T58" s="26"/>
    </row>
    <row r="59" spans="1:20" x14ac:dyDescent="0.25">
      <c r="A59" s="35">
        <f>A58+1</f>
        <v>19</v>
      </c>
      <c r="B59" s="25" t="s">
        <v>175</v>
      </c>
      <c r="C59" s="63" t="s">
        <v>36</v>
      </c>
      <c r="D59" s="112">
        <f>(CEILING(('CUADRO PARALELISMO'!N117+'CUADRO PARALELISMO'!M127)*1.03/6,1)*6)</f>
        <v>2034</v>
      </c>
      <c r="E59" s="109">
        <v>12000</v>
      </c>
      <c r="F59" s="52">
        <f>D59*E59</f>
        <v>24408000</v>
      </c>
      <c r="G59" s="25"/>
      <c r="H59" s="25"/>
      <c r="I59" s="49"/>
      <c r="J59" s="26"/>
      <c r="K59" s="26"/>
      <c r="L59" s="48"/>
      <c r="M59" s="48"/>
      <c r="N59" s="26"/>
      <c r="O59" s="26"/>
      <c r="P59" s="26"/>
      <c r="Q59" s="26"/>
      <c r="R59" s="26"/>
      <c r="S59" s="26"/>
      <c r="T59" s="26"/>
    </row>
    <row r="60" spans="1:20" x14ac:dyDescent="0.25">
      <c r="A60" s="35"/>
      <c r="B60" s="25"/>
      <c r="C60" s="35"/>
      <c r="D60" s="113"/>
      <c r="E60" s="45"/>
      <c r="F60" s="52"/>
      <c r="G60" s="25"/>
      <c r="H60" s="25"/>
      <c r="I60" s="49"/>
      <c r="J60" s="26"/>
      <c r="K60" s="26"/>
      <c r="L60" s="48"/>
      <c r="M60" s="48"/>
      <c r="N60" s="26"/>
      <c r="O60" s="26"/>
      <c r="P60" s="26"/>
      <c r="Q60" s="26"/>
      <c r="R60" s="26"/>
      <c r="S60" s="26"/>
      <c r="T60" s="26"/>
    </row>
    <row r="61" spans="1:20" x14ac:dyDescent="0.25">
      <c r="A61" s="35"/>
      <c r="B61" s="46" t="s">
        <v>268</v>
      </c>
      <c r="C61" s="35"/>
      <c r="D61" s="113"/>
      <c r="E61" s="45"/>
      <c r="F61" s="52"/>
      <c r="G61" s="25"/>
      <c r="H61" s="25"/>
      <c r="I61" s="49"/>
      <c r="J61" s="26"/>
      <c r="K61" s="26"/>
      <c r="L61" s="48"/>
      <c r="M61" s="48"/>
      <c r="N61" s="26"/>
      <c r="O61" s="26"/>
      <c r="P61" s="26"/>
      <c r="Q61" s="26"/>
      <c r="R61" s="26"/>
      <c r="S61" s="26"/>
      <c r="T61" s="26"/>
    </row>
    <row r="62" spans="1:20" x14ac:dyDescent="0.25">
      <c r="A62" s="35">
        <f>+A59+1</f>
        <v>20</v>
      </c>
      <c r="B62" s="25" t="s">
        <v>269</v>
      </c>
      <c r="C62" s="35" t="s">
        <v>36</v>
      </c>
      <c r="D62" s="112">
        <f>(CEILING((D48)*1.03/6,1)*6)</f>
        <v>72</v>
      </c>
      <c r="E62" s="45">
        <v>10000</v>
      </c>
      <c r="F62" s="52">
        <f>D62*E62</f>
        <v>720000</v>
      </c>
      <c r="G62" s="25"/>
      <c r="H62" s="25"/>
      <c r="I62" s="49"/>
      <c r="J62" s="26"/>
      <c r="K62" s="26"/>
      <c r="L62" s="48"/>
      <c r="M62" s="48"/>
      <c r="N62" s="26"/>
      <c r="O62" s="26"/>
      <c r="P62" s="26"/>
      <c r="Q62" s="26"/>
      <c r="R62" s="65"/>
      <c r="S62" s="26"/>
      <c r="T62" s="26"/>
    </row>
    <row r="63" spans="1:20" x14ac:dyDescent="0.25">
      <c r="A63" s="35">
        <f>+A62+1</f>
        <v>21</v>
      </c>
      <c r="B63" s="25" t="s">
        <v>270</v>
      </c>
      <c r="C63" s="35" t="s">
        <v>36</v>
      </c>
      <c r="D63" s="112">
        <f>(CEILING((D49)*1.03/6,1)*6)</f>
        <v>30</v>
      </c>
      <c r="E63" s="45">
        <v>25000</v>
      </c>
      <c r="F63" s="52">
        <f>D63*E63</f>
        <v>750000</v>
      </c>
      <c r="G63" s="25"/>
      <c r="H63" s="25"/>
      <c r="I63" s="49"/>
      <c r="J63" s="26"/>
      <c r="K63" s="26"/>
      <c r="L63" s="48"/>
      <c r="M63" s="48"/>
      <c r="N63" s="26"/>
      <c r="O63" s="26"/>
      <c r="P63" s="26"/>
      <c r="Q63" s="26"/>
      <c r="R63" s="65"/>
      <c r="S63" s="26"/>
      <c r="T63" s="26"/>
    </row>
    <row r="64" spans="1:20" x14ac:dyDescent="0.25">
      <c r="A64" s="35">
        <f>+A63+1</f>
        <v>22</v>
      </c>
      <c r="B64" s="25" t="s">
        <v>271</v>
      </c>
      <c r="C64" s="35" t="s">
        <v>36</v>
      </c>
      <c r="D64" s="112">
        <f>(CEILING((D50+26+35)*1.03/6,1)*6)</f>
        <v>150</v>
      </c>
      <c r="E64" s="45">
        <v>30000</v>
      </c>
      <c r="F64" s="52">
        <f>D64*E64</f>
        <v>4500000</v>
      </c>
      <c r="G64" s="25"/>
      <c r="H64" s="25"/>
      <c r="I64" s="49"/>
      <c r="J64" s="26"/>
      <c r="K64" s="26"/>
      <c r="L64" s="48"/>
      <c r="M64" s="48"/>
      <c r="N64" s="26"/>
      <c r="O64" s="26"/>
      <c r="P64" s="26"/>
      <c r="Q64" s="26"/>
      <c r="R64" s="65"/>
      <c r="S64" s="26"/>
      <c r="T64" s="26"/>
    </row>
    <row r="65" spans="1:20" x14ac:dyDescent="0.25">
      <c r="A65" s="35"/>
      <c r="B65" s="25"/>
      <c r="C65" s="35"/>
      <c r="D65" s="35"/>
      <c r="E65" s="45"/>
      <c r="F65" s="52"/>
      <c r="G65" s="25"/>
      <c r="H65" s="25"/>
      <c r="I65" s="49"/>
      <c r="J65" s="26"/>
      <c r="K65" s="26"/>
      <c r="L65" s="48"/>
      <c r="M65" s="48"/>
      <c r="N65" s="26"/>
      <c r="O65" s="26"/>
      <c r="P65" s="26"/>
      <c r="Q65" s="26"/>
      <c r="R65" s="26"/>
      <c r="S65" s="26"/>
      <c r="T65" s="26"/>
    </row>
    <row r="66" spans="1:20" x14ac:dyDescent="0.25">
      <c r="A66" s="35"/>
      <c r="B66" s="46" t="s">
        <v>128</v>
      </c>
      <c r="C66" s="35"/>
      <c r="D66" s="35"/>
      <c r="E66" s="45"/>
      <c r="F66" s="52"/>
      <c r="G66" s="25"/>
      <c r="H66" s="25"/>
      <c r="I66" s="49"/>
      <c r="J66" s="26"/>
      <c r="K66" s="26"/>
      <c r="L66" s="48"/>
      <c r="M66" s="48"/>
      <c r="N66" s="26"/>
      <c r="O66" s="26"/>
      <c r="P66" s="26"/>
      <c r="Q66" s="26"/>
      <c r="R66" s="65"/>
      <c r="S66" s="26"/>
      <c r="T66" s="26"/>
    </row>
    <row r="67" spans="1:20" x14ac:dyDescent="0.25">
      <c r="A67" s="35">
        <f>+A64+1</f>
        <v>23</v>
      </c>
      <c r="B67" s="25" t="s">
        <v>176</v>
      </c>
      <c r="C67" s="35" t="s">
        <v>2</v>
      </c>
      <c r="D67" s="35">
        <f>'CUADRO PARALELISMO'!K128</f>
        <v>8</v>
      </c>
      <c r="E67" s="45">
        <v>185000</v>
      </c>
      <c r="F67" s="52">
        <f>D67*E67</f>
        <v>1480000</v>
      </c>
      <c r="G67" s="25"/>
      <c r="H67" s="25"/>
      <c r="I67" s="49"/>
      <c r="J67" s="26"/>
      <c r="K67" s="26"/>
      <c r="L67" s="48"/>
      <c r="M67" s="48"/>
      <c r="N67" s="26"/>
      <c r="O67" s="26"/>
      <c r="P67" s="26"/>
      <c r="Q67" s="26"/>
      <c r="R67" s="65"/>
      <c r="S67" s="26"/>
      <c r="T67" s="26"/>
    </row>
    <row r="68" spans="1:20" x14ac:dyDescent="0.25">
      <c r="A68" s="35"/>
      <c r="B68" s="25"/>
      <c r="C68" s="35"/>
      <c r="D68" s="35"/>
      <c r="E68" s="45"/>
      <c r="F68" s="52"/>
      <c r="G68" s="25"/>
      <c r="H68" s="25"/>
      <c r="I68" s="49"/>
      <c r="J68" s="26"/>
      <c r="K68" s="26"/>
      <c r="L68" s="48"/>
      <c r="M68" s="48"/>
      <c r="N68" s="26"/>
      <c r="O68" s="26"/>
      <c r="P68" s="26"/>
      <c r="Q68" s="26"/>
      <c r="R68" s="65"/>
      <c r="S68" s="26"/>
      <c r="T68" s="26"/>
    </row>
    <row r="69" spans="1:20" x14ac:dyDescent="0.25">
      <c r="A69" s="161"/>
      <c r="B69" s="162" t="s">
        <v>312</v>
      </c>
      <c r="C69" s="151"/>
      <c r="D69" s="152"/>
      <c r="E69" s="153"/>
      <c r="F69" s="153"/>
      <c r="G69" s="25"/>
      <c r="H69" s="25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</row>
    <row r="70" spans="1:20" x14ac:dyDescent="0.25">
      <c r="A70" s="161" t="s">
        <v>308</v>
      </c>
      <c r="B70" s="156" t="s">
        <v>314</v>
      </c>
      <c r="C70" s="158" t="s">
        <v>316</v>
      </c>
      <c r="D70" s="157">
        <f>1.35*(0.04*0.003*2)*7800*7*1.03</f>
        <v>18.221112000000002</v>
      </c>
      <c r="E70" s="153">
        <v>5000</v>
      </c>
      <c r="F70" s="153">
        <f t="shared" ref="F70:F71" si="0">(D70*E70)</f>
        <v>91105.560000000012</v>
      </c>
      <c r="G70" s="25"/>
      <c r="H70" s="25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</row>
    <row r="71" spans="1:20" x14ac:dyDescent="0.25">
      <c r="A71" s="161">
        <f>A67+2</f>
        <v>25</v>
      </c>
      <c r="B71" s="156" t="s">
        <v>315</v>
      </c>
      <c r="C71" s="158" t="s">
        <v>309</v>
      </c>
      <c r="D71" s="158">
        <v>7</v>
      </c>
      <c r="E71" s="153">
        <v>8000</v>
      </c>
      <c r="F71" s="153">
        <f t="shared" si="0"/>
        <v>56000</v>
      </c>
      <c r="G71" s="25"/>
      <c r="H71" s="25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</row>
    <row r="72" spans="1:20" x14ac:dyDescent="0.25">
      <c r="A72" s="161">
        <f>A71+1</f>
        <v>26</v>
      </c>
      <c r="B72" s="156" t="s">
        <v>310</v>
      </c>
      <c r="C72" s="158" t="s">
        <v>309</v>
      </c>
      <c r="D72" s="158">
        <f>7*2</f>
        <v>14</v>
      </c>
      <c r="E72" s="153">
        <v>8000</v>
      </c>
      <c r="F72" s="153">
        <f>(D72*E72)</f>
        <v>112000</v>
      </c>
      <c r="G72" s="25"/>
      <c r="H72" s="25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</row>
    <row r="73" spans="1:20" x14ac:dyDescent="0.25">
      <c r="A73" s="161"/>
      <c r="B73" s="167"/>
      <c r="C73" s="168"/>
      <c r="D73" s="118"/>
      <c r="E73" s="115"/>
      <c r="F73" s="115"/>
      <c r="G73" s="25"/>
      <c r="H73" s="25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</row>
    <row r="74" spans="1:20" x14ac:dyDescent="0.25">
      <c r="A74" s="161"/>
      <c r="B74" s="162" t="s">
        <v>313</v>
      </c>
      <c r="C74" s="169"/>
      <c r="D74" s="152"/>
      <c r="E74" s="170"/>
      <c r="F74" s="153"/>
      <c r="G74" s="25"/>
      <c r="H74" s="25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</row>
    <row r="75" spans="1:20" ht="15.75" x14ac:dyDescent="0.25">
      <c r="A75" s="161" t="s">
        <v>187</v>
      </c>
      <c r="B75" s="154" t="s">
        <v>5</v>
      </c>
      <c r="C75" s="168" t="s">
        <v>66</v>
      </c>
      <c r="D75" s="155">
        <f>D76+D78/0.05*0.35</f>
        <v>8.5499999999999989</v>
      </c>
      <c r="E75" s="153">
        <f>E41</f>
        <v>5000</v>
      </c>
      <c r="F75" s="153">
        <f t="shared" ref="F75:F77" si="1">(D75*E75)</f>
        <v>42749.999999999993</v>
      </c>
      <c r="G75" s="25"/>
      <c r="H75" s="25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</row>
    <row r="76" spans="1:20" ht="15.75" x14ac:dyDescent="0.25">
      <c r="A76" s="109" t="s">
        <v>300</v>
      </c>
      <c r="B76" s="167" t="s">
        <v>301</v>
      </c>
      <c r="C76" s="168" t="s">
        <v>66</v>
      </c>
      <c r="D76" s="118">
        <f>1.5*1.5*0.6*4</f>
        <v>5.3999999999999995</v>
      </c>
      <c r="E76" s="115">
        <v>8500</v>
      </c>
      <c r="F76" s="115">
        <f>D76*E76</f>
        <v>45899.999999999993</v>
      </c>
      <c r="G76" s="25"/>
      <c r="H76" s="25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</row>
    <row r="77" spans="1:20" ht="15.75" x14ac:dyDescent="0.25">
      <c r="A77" s="161" t="s">
        <v>183</v>
      </c>
      <c r="B77" s="156" t="s">
        <v>186</v>
      </c>
      <c r="C77" s="168" t="s">
        <v>66</v>
      </c>
      <c r="D77" s="157">
        <f>0.2*D75+1.1*D78/0.05*(0.05+0.3)</f>
        <v>5.1749999999999998</v>
      </c>
      <c r="E77" s="153">
        <f>E44</f>
        <v>3616</v>
      </c>
      <c r="F77" s="153">
        <f t="shared" si="1"/>
        <v>18712.8</v>
      </c>
      <c r="G77" s="25"/>
      <c r="H77" s="25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</row>
    <row r="78" spans="1:20" ht="15.75" x14ac:dyDescent="0.25">
      <c r="A78" s="161" t="s">
        <v>185</v>
      </c>
      <c r="B78" s="167" t="s">
        <v>319</v>
      </c>
      <c r="C78" s="168" t="s">
        <v>66</v>
      </c>
      <c r="D78" s="118">
        <f>1.5*1.5*0.05*4</f>
        <v>0.45</v>
      </c>
      <c r="E78" s="115">
        <v>90000</v>
      </c>
      <c r="F78" s="115">
        <f>(D78*E78)</f>
        <v>40500</v>
      </c>
      <c r="G78" s="25"/>
      <c r="H78" s="25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</row>
    <row r="79" spans="1:20" ht="15.75" x14ac:dyDescent="0.25">
      <c r="A79" s="161" t="s">
        <v>302</v>
      </c>
      <c r="B79" s="167" t="s">
        <v>317</v>
      </c>
      <c r="C79" s="168" t="s">
        <v>66</v>
      </c>
      <c r="D79" s="118">
        <f>(1.5*1.5*0.3+1.2*0.3*0.3)*4</f>
        <v>3.1319999999999997</v>
      </c>
      <c r="E79" s="115">
        <v>140000</v>
      </c>
      <c r="F79" s="115">
        <f>(D79*E79)</f>
        <v>438479.99999999994</v>
      </c>
      <c r="G79" s="25"/>
      <c r="H79" s="25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</row>
    <row r="80" spans="1:20" x14ac:dyDescent="0.25">
      <c r="A80" s="161" t="s">
        <v>303</v>
      </c>
      <c r="B80" s="156" t="s">
        <v>318</v>
      </c>
      <c r="C80" s="158" t="s">
        <v>304</v>
      </c>
      <c r="D80" s="157">
        <f>((1.4+2*60*0.012)*0.882*4+(0.3+0.3)*2*140/20*0.392+(1.4+2*60*0.01)*0.613*140/20*4)*4</f>
        <v>231.75487999999996</v>
      </c>
      <c r="E80" s="153">
        <v>3000</v>
      </c>
      <c r="F80" s="153">
        <f t="shared" ref="F80:F81" si="2">(D80*E80)</f>
        <v>695264.6399999999</v>
      </c>
      <c r="G80" s="25"/>
      <c r="H80" s="25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</row>
    <row r="81" spans="1:20" ht="16.5" thickBot="1" x14ac:dyDescent="0.3">
      <c r="A81" s="57" t="s">
        <v>305</v>
      </c>
      <c r="B81" s="163" t="s">
        <v>306</v>
      </c>
      <c r="C81" s="164" t="s">
        <v>307</v>
      </c>
      <c r="D81" s="165">
        <f>(1.5*2*0.3+1.3*0.3*2)*4</f>
        <v>6.72</v>
      </c>
      <c r="E81" s="166">
        <v>10000</v>
      </c>
      <c r="F81" s="166">
        <f t="shared" si="2"/>
        <v>67200</v>
      </c>
      <c r="G81" s="25"/>
      <c r="H81" s="25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</row>
    <row r="82" spans="1:20" x14ac:dyDescent="0.25">
      <c r="A82" s="35"/>
      <c r="B82" s="61" t="s">
        <v>72</v>
      </c>
      <c r="C82" s="117"/>
      <c r="D82" s="117"/>
      <c r="E82" s="64"/>
      <c r="F82" s="44">
        <f>SUM(F38:F81)</f>
        <v>299249130.20410347</v>
      </c>
      <c r="G82" s="25"/>
      <c r="H82" s="25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</row>
    <row r="83" spans="1:20" x14ac:dyDescent="0.25">
      <c r="A83" s="35"/>
      <c r="B83" s="61"/>
      <c r="C83" s="42"/>
      <c r="D83" s="42"/>
      <c r="E83" s="64"/>
      <c r="F83" s="44"/>
      <c r="G83" s="25"/>
      <c r="H83" s="25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</row>
    <row r="84" spans="1:20" x14ac:dyDescent="0.25">
      <c r="A84" s="35"/>
      <c r="B84" s="43" t="s">
        <v>73</v>
      </c>
      <c r="C84" s="50"/>
      <c r="D84" s="51"/>
      <c r="E84" s="51"/>
      <c r="F84" s="52"/>
      <c r="G84" s="25"/>
      <c r="H84" s="25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</row>
    <row r="85" spans="1:20" x14ac:dyDescent="0.25">
      <c r="A85" s="35"/>
      <c r="B85" s="43" t="s">
        <v>74</v>
      </c>
      <c r="C85" s="50"/>
      <c r="D85" s="51"/>
      <c r="E85" s="51"/>
      <c r="F85" s="52"/>
      <c r="G85" s="25"/>
      <c r="H85" s="25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</row>
    <row r="86" spans="1:20" x14ac:dyDescent="0.25">
      <c r="A86" s="35"/>
      <c r="B86" s="43"/>
      <c r="C86" s="50"/>
      <c r="D86" s="51"/>
      <c r="E86" s="51"/>
      <c r="F86" s="52"/>
      <c r="G86" s="25"/>
      <c r="H86" s="25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</row>
    <row r="87" spans="1:20" x14ac:dyDescent="0.25">
      <c r="A87" s="35"/>
      <c r="B87" s="46" t="s">
        <v>75</v>
      </c>
      <c r="C87" s="50"/>
      <c r="D87" s="51"/>
      <c r="E87" s="51"/>
      <c r="F87" s="52"/>
      <c r="G87" s="25"/>
      <c r="H87" s="25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</row>
    <row r="88" spans="1:20" ht="14.25" thickBot="1" x14ac:dyDescent="0.3">
      <c r="A88" s="57">
        <f>A72+8</f>
        <v>34</v>
      </c>
      <c r="B88" s="108" t="s">
        <v>120</v>
      </c>
      <c r="C88" s="59" t="s">
        <v>2</v>
      </c>
      <c r="D88" s="95">
        <f>'CUADRO PARALELISMO'!F249</f>
        <v>11</v>
      </c>
      <c r="E88" s="60">
        <v>445000</v>
      </c>
      <c r="F88" s="60">
        <f>D88*E88</f>
        <v>4895000</v>
      </c>
      <c r="G88" s="25"/>
      <c r="H88" s="25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</row>
    <row r="89" spans="1:20" x14ac:dyDescent="0.25">
      <c r="A89" s="35"/>
      <c r="B89" s="66" t="s">
        <v>76</v>
      </c>
      <c r="C89" s="41"/>
      <c r="D89" s="44"/>
      <c r="E89" s="44"/>
      <c r="F89" s="44">
        <f>SUM(F86:F88)</f>
        <v>4895000</v>
      </c>
      <c r="G89" s="25"/>
      <c r="H89" s="25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</row>
    <row r="90" spans="1:20" x14ac:dyDescent="0.25">
      <c r="A90" s="35"/>
      <c r="B90" s="50"/>
      <c r="C90" s="67"/>
      <c r="D90" s="68"/>
      <c r="E90" s="45"/>
      <c r="F90" s="69"/>
      <c r="G90" s="25"/>
      <c r="H90" s="25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</row>
    <row r="91" spans="1:20" x14ac:dyDescent="0.25">
      <c r="A91" s="35"/>
      <c r="B91" s="43" t="s">
        <v>77</v>
      </c>
      <c r="C91" s="50"/>
      <c r="D91" s="51"/>
      <c r="E91" s="51"/>
      <c r="F91" s="52"/>
      <c r="G91" s="25"/>
      <c r="H91" s="25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</row>
    <row r="92" spans="1:20" ht="14.25" thickBot="1" x14ac:dyDescent="0.3">
      <c r="A92" s="57">
        <f>A88+1</f>
        <v>35</v>
      </c>
      <c r="B92" s="70" t="s">
        <v>78</v>
      </c>
      <c r="C92" s="59" t="s">
        <v>50</v>
      </c>
      <c r="D92" s="60">
        <v>1</v>
      </c>
      <c r="E92" s="60">
        <v>400000</v>
      </c>
      <c r="F92" s="60">
        <f>D92*E92</f>
        <v>400000</v>
      </c>
      <c r="G92" s="25"/>
      <c r="H92" s="25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</row>
    <row r="93" spans="1:20" x14ac:dyDescent="0.25">
      <c r="A93" s="35"/>
      <c r="B93" s="66" t="s">
        <v>79</v>
      </c>
      <c r="C93" s="41"/>
      <c r="D93" s="44"/>
      <c r="E93" s="44"/>
      <c r="F93" s="44">
        <f>+F92</f>
        <v>400000</v>
      </c>
      <c r="G93" s="25"/>
      <c r="H93" s="25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</row>
    <row r="94" spans="1:20" x14ac:dyDescent="0.25">
      <c r="A94" s="42"/>
      <c r="B94" s="46"/>
      <c r="C94" s="42"/>
      <c r="D94" s="64"/>
      <c r="E94" s="64"/>
      <c r="F94" s="45"/>
      <c r="G94" s="25"/>
      <c r="H94" s="25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</row>
    <row r="95" spans="1:20" ht="14.25" thickBot="1" x14ac:dyDescent="0.3">
      <c r="A95" s="42"/>
      <c r="B95" s="61"/>
      <c r="C95" s="42"/>
      <c r="D95" s="64"/>
      <c r="E95" s="64"/>
      <c r="F95" s="64"/>
      <c r="G95" s="25"/>
      <c r="H95" s="25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</row>
    <row r="96" spans="1:20" ht="14.25" thickBot="1" x14ac:dyDescent="0.3">
      <c r="A96" s="71"/>
      <c r="B96" s="72" t="s">
        <v>0</v>
      </c>
      <c r="C96" s="73"/>
      <c r="D96" s="74"/>
      <c r="E96" s="74"/>
      <c r="F96" s="75"/>
      <c r="G96" s="25"/>
      <c r="H96" s="25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</row>
    <row r="97" spans="1:20" x14ac:dyDescent="0.25">
      <c r="A97" s="42"/>
      <c r="B97" s="43"/>
      <c r="C97" s="42"/>
      <c r="D97" s="64"/>
      <c r="E97" s="64"/>
      <c r="F97" s="45"/>
      <c r="G97" s="25"/>
      <c r="H97" s="25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</row>
    <row r="98" spans="1:20" x14ac:dyDescent="0.25">
      <c r="A98" s="42" t="s">
        <v>80</v>
      </c>
      <c r="B98" s="43" t="s">
        <v>81</v>
      </c>
      <c r="C98" s="42"/>
      <c r="D98" s="64"/>
      <c r="E98" s="64"/>
      <c r="F98" s="64">
        <f>F32</f>
        <v>8070000</v>
      </c>
      <c r="G98" s="25"/>
      <c r="H98" s="25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</row>
    <row r="99" spans="1:20" x14ac:dyDescent="0.25">
      <c r="A99" s="42" t="s">
        <v>82</v>
      </c>
      <c r="B99" s="43" t="s">
        <v>83</v>
      </c>
      <c r="C99" s="42"/>
      <c r="D99" s="64"/>
      <c r="E99" s="64"/>
      <c r="F99" s="64">
        <f>+F82</f>
        <v>299249130.20410347</v>
      </c>
      <c r="G99" s="25"/>
      <c r="H99" s="25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</row>
    <row r="100" spans="1:20" x14ac:dyDescent="0.25">
      <c r="A100" s="42" t="s">
        <v>84</v>
      </c>
      <c r="B100" s="43" t="s">
        <v>85</v>
      </c>
      <c r="C100" s="42"/>
      <c r="D100" s="64"/>
      <c r="E100" s="64"/>
      <c r="F100" s="64">
        <f>+F89</f>
        <v>4895000</v>
      </c>
      <c r="G100" s="25"/>
      <c r="H100" s="25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</row>
    <row r="101" spans="1:20" ht="14.25" thickBot="1" x14ac:dyDescent="0.3">
      <c r="A101" s="76" t="s">
        <v>86</v>
      </c>
      <c r="B101" s="77" t="s">
        <v>78</v>
      </c>
      <c r="C101" s="76"/>
      <c r="D101" s="78"/>
      <c r="E101" s="78"/>
      <c r="F101" s="78">
        <f>+F93</f>
        <v>400000</v>
      </c>
      <c r="G101" s="25"/>
      <c r="H101" s="25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</row>
    <row r="102" spans="1:20" x14ac:dyDescent="0.25">
      <c r="A102" s="42"/>
      <c r="B102" s="43"/>
      <c r="C102" s="42"/>
      <c r="D102" s="64"/>
      <c r="E102" s="64"/>
      <c r="F102" s="45"/>
      <c r="G102" s="25"/>
      <c r="H102" s="25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</row>
    <row r="103" spans="1:20" x14ac:dyDescent="0.25">
      <c r="A103" s="42"/>
      <c r="B103" s="43"/>
      <c r="C103" s="42"/>
      <c r="D103" s="64"/>
      <c r="E103" s="64"/>
      <c r="F103" s="64"/>
      <c r="G103" s="25"/>
      <c r="H103" s="25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</row>
    <row r="104" spans="1:20" ht="14.25" thickBot="1" x14ac:dyDescent="0.3">
      <c r="A104" s="42"/>
      <c r="B104" s="43"/>
      <c r="C104" s="76"/>
      <c r="D104" s="78"/>
      <c r="E104" s="78"/>
      <c r="F104" s="79"/>
      <c r="G104" s="25"/>
      <c r="H104" s="25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</row>
    <row r="105" spans="1:20" x14ac:dyDescent="0.25">
      <c r="A105" s="25"/>
      <c r="B105" s="25"/>
      <c r="C105" s="35"/>
      <c r="D105" s="44" t="s">
        <v>87</v>
      </c>
      <c r="E105" s="44" t="s">
        <v>1</v>
      </c>
      <c r="F105" s="44">
        <f>SUM(F98:F101)</f>
        <v>312614130.20410347</v>
      </c>
      <c r="G105" s="25"/>
      <c r="H105" s="25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</row>
    <row r="106" spans="1:20" x14ac:dyDescent="0.25">
      <c r="A106" s="35"/>
      <c r="B106" s="43"/>
      <c r="C106" s="41"/>
      <c r="D106" s="44" t="s">
        <v>88</v>
      </c>
      <c r="E106" s="45"/>
      <c r="F106" s="44">
        <f>F105*0.35</f>
        <v>109414945.57143621</v>
      </c>
      <c r="G106" s="25"/>
      <c r="H106" s="25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</row>
    <row r="107" spans="1:20" x14ac:dyDescent="0.25">
      <c r="A107" s="35"/>
      <c r="B107" s="43"/>
      <c r="C107" s="41"/>
      <c r="D107" s="44" t="s">
        <v>3</v>
      </c>
      <c r="E107" s="44"/>
      <c r="F107" s="44">
        <f>F105+F106</f>
        <v>422029075.7755397</v>
      </c>
      <c r="G107" s="25"/>
      <c r="H107" s="25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</row>
    <row r="108" spans="1:20" ht="14.25" thickBot="1" x14ac:dyDescent="0.3">
      <c r="A108" s="35"/>
      <c r="B108" s="43"/>
      <c r="C108" s="80"/>
      <c r="D108" s="81" t="s">
        <v>89</v>
      </c>
      <c r="E108" s="81"/>
      <c r="F108" s="81">
        <f>F107*0.19</f>
        <v>80185524.397352546</v>
      </c>
      <c r="G108" s="25"/>
      <c r="H108" s="25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</row>
    <row r="109" spans="1:20" x14ac:dyDescent="0.25">
      <c r="A109" s="35"/>
      <c r="B109" s="82" t="s">
        <v>220</v>
      </c>
      <c r="C109" s="41"/>
      <c r="D109" s="64" t="s">
        <v>90</v>
      </c>
      <c r="E109" s="64" t="s">
        <v>1</v>
      </c>
      <c r="F109" s="64">
        <f>F107+F108</f>
        <v>502214600.17289221</v>
      </c>
      <c r="G109" s="25"/>
      <c r="H109" s="25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</row>
    <row r="110" spans="1:20" x14ac:dyDescent="0.25">
      <c r="A110" s="35"/>
      <c r="B110" s="82" t="s">
        <v>91</v>
      </c>
      <c r="C110" s="35"/>
      <c r="D110" s="52"/>
      <c r="E110" s="45"/>
      <c r="F110" s="52"/>
      <c r="G110" s="25"/>
      <c r="H110" s="25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</row>
    <row r="111" spans="1:20" x14ac:dyDescent="0.25">
      <c r="A111" s="35"/>
      <c r="B111" s="82" t="s">
        <v>92</v>
      </c>
      <c r="C111" s="35"/>
      <c r="D111" s="52"/>
      <c r="E111" s="45"/>
      <c r="F111" s="52"/>
      <c r="G111" s="25"/>
      <c r="H111" s="25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</row>
    <row r="112" spans="1:20" x14ac:dyDescent="0.25">
      <c r="A112" s="35"/>
      <c r="B112" s="82" t="s">
        <v>93</v>
      </c>
      <c r="C112" s="35"/>
      <c r="D112" s="45"/>
      <c r="E112" s="45"/>
      <c r="F112" s="45"/>
      <c r="G112" s="25"/>
      <c r="H112" s="25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</row>
    <row r="113" spans="1:20" x14ac:dyDescent="0.25">
      <c r="A113" s="35"/>
      <c r="B113" s="83" t="s">
        <v>94</v>
      </c>
      <c r="C113" s="35"/>
      <c r="D113" s="52"/>
      <c r="E113" s="45"/>
      <c r="F113" s="52"/>
      <c r="G113" s="25"/>
      <c r="H113" s="25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</row>
    <row r="114" spans="1:20" x14ac:dyDescent="0.25">
      <c r="A114" s="35"/>
      <c r="B114" s="25"/>
      <c r="C114" s="50"/>
      <c r="D114" s="52"/>
      <c r="E114" s="52"/>
      <c r="F114" s="52"/>
      <c r="G114" s="25"/>
      <c r="H114" s="25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</row>
    <row r="115" spans="1:20" x14ac:dyDescent="0.25">
      <c r="A115" s="35"/>
      <c r="B115" s="25"/>
      <c r="C115" s="50"/>
      <c r="D115" s="52"/>
      <c r="E115" s="52"/>
      <c r="F115" s="52"/>
      <c r="G115" s="25"/>
      <c r="H115" s="25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</row>
    <row r="116" spans="1:20" x14ac:dyDescent="0.25">
      <c r="A116" s="35"/>
      <c r="B116" s="25"/>
      <c r="C116" s="50"/>
      <c r="D116" s="52"/>
      <c r="E116" s="52"/>
      <c r="F116" s="52"/>
      <c r="G116" s="25"/>
      <c r="H116" s="25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</row>
    <row r="117" spans="1:20" x14ac:dyDescent="0.25">
      <c r="A117" s="35"/>
      <c r="B117" s="25"/>
      <c r="C117" s="50"/>
      <c r="D117" s="45"/>
      <c r="E117" s="52"/>
      <c r="F117" s="45"/>
      <c r="G117" s="25"/>
      <c r="H117" s="25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</row>
    <row r="118" spans="1:20" x14ac:dyDescent="0.25">
      <c r="A118" s="35"/>
      <c r="B118" s="25"/>
      <c r="C118" s="35"/>
      <c r="D118" s="45"/>
      <c r="E118" s="45"/>
      <c r="F118" s="45"/>
      <c r="G118" s="25"/>
      <c r="H118" s="25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</row>
    <row r="119" spans="1:20" x14ac:dyDescent="0.25">
      <c r="A119" s="35"/>
      <c r="B119" s="46"/>
      <c r="C119" s="35"/>
      <c r="D119" s="45"/>
      <c r="E119" s="45"/>
      <c r="F119" s="45"/>
      <c r="G119" s="25"/>
      <c r="H119" s="25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</row>
    <row r="120" spans="1:20" x14ac:dyDescent="0.25">
      <c r="A120" s="35"/>
      <c r="B120" s="25"/>
      <c r="C120" s="35"/>
      <c r="D120" s="45"/>
      <c r="E120" s="45"/>
      <c r="F120" s="45"/>
      <c r="G120" s="25"/>
      <c r="H120" s="25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</row>
    <row r="121" spans="1:20" x14ac:dyDescent="0.25">
      <c r="A121" s="35"/>
      <c r="B121" s="25"/>
      <c r="C121" s="35"/>
      <c r="D121" s="52"/>
      <c r="E121" s="45"/>
      <c r="F121" s="52"/>
      <c r="G121" s="25"/>
      <c r="H121" s="25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</row>
    <row r="122" spans="1:20" x14ac:dyDescent="0.25">
      <c r="A122" s="35"/>
      <c r="B122" s="25"/>
      <c r="C122" s="50"/>
      <c r="D122" s="52"/>
      <c r="E122" s="52"/>
      <c r="F122" s="52"/>
      <c r="G122" s="25"/>
      <c r="H122" s="25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</row>
    <row r="123" spans="1:20" x14ac:dyDescent="0.25">
      <c r="A123" s="35"/>
      <c r="B123" s="25"/>
      <c r="C123" s="50"/>
      <c r="D123" s="45"/>
      <c r="E123" s="52"/>
      <c r="F123" s="45"/>
      <c r="G123" s="25"/>
      <c r="H123" s="25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</row>
    <row r="124" spans="1:20" x14ac:dyDescent="0.25">
      <c r="A124" s="35"/>
      <c r="B124" s="25"/>
      <c r="C124" s="35"/>
      <c r="D124" s="52"/>
      <c r="E124" s="45"/>
      <c r="F124" s="52"/>
      <c r="G124" s="25"/>
      <c r="H124" s="25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</row>
    <row r="125" spans="1:20" x14ac:dyDescent="0.25">
      <c r="A125" s="35"/>
      <c r="B125" s="25"/>
      <c r="C125" s="50"/>
      <c r="D125" s="52"/>
      <c r="E125" s="52"/>
      <c r="F125" s="52"/>
      <c r="G125" s="25"/>
      <c r="H125" s="25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</row>
    <row r="126" spans="1:20" x14ac:dyDescent="0.25">
      <c r="A126" s="35"/>
      <c r="B126" s="25"/>
      <c r="C126" s="50"/>
      <c r="D126" s="45"/>
      <c r="E126" s="52"/>
      <c r="F126" s="45"/>
      <c r="G126" s="25"/>
      <c r="H126" s="25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</row>
    <row r="127" spans="1:20" x14ac:dyDescent="0.25">
      <c r="A127" s="35"/>
      <c r="B127" s="25"/>
      <c r="C127" s="35"/>
      <c r="D127" s="52"/>
      <c r="E127" s="45"/>
      <c r="F127" s="52"/>
      <c r="G127" s="25"/>
      <c r="H127" s="25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</row>
    <row r="128" spans="1:20" x14ac:dyDescent="0.25">
      <c r="A128" s="35"/>
      <c r="B128" s="25"/>
      <c r="C128" s="50"/>
      <c r="D128" s="52"/>
      <c r="E128" s="52"/>
      <c r="F128" s="52"/>
      <c r="G128" s="25"/>
      <c r="H128" s="25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</row>
    <row r="129" spans="1:20" x14ac:dyDescent="0.25">
      <c r="A129" s="35"/>
      <c r="B129" s="25"/>
      <c r="C129" s="50"/>
      <c r="D129" s="52"/>
      <c r="E129" s="52"/>
      <c r="F129" s="52"/>
      <c r="G129" s="25"/>
      <c r="H129" s="25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</row>
    <row r="130" spans="1:20" x14ac:dyDescent="0.25">
      <c r="A130" s="35"/>
      <c r="B130" s="25"/>
      <c r="C130" s="50"/>
      <c r="D130" s="52"/>
      <c r="E130" s="52"/>
      <c r="F130" s="52"/>
      <c r="G130" s="25"/>
      <c r="H130" s="25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</row>
    <row r="131" spans="1:20" x14ac:dyDescent="0.25">
      <c r="A131" s="35"/>
      <c r="B131" s="25"/>
      <c r="C131" s="50"/>
      <c r="D131" s="52"/>
      <c r="E131" s="52"/>
      <c r="F131" s="52"/>
      <c r="G131" s="25"/>
      <c r="H131" s="25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</row>
    <row r="132" spans="1:20" x14ac:dyDescent="0.25">
      <c r="A132" s="35"/>
      <c r="B132" s="25"/>
      <c r="C132" s="50"/>
      <c r="D132" s="45"/>
      <c r="E132" s="52"/>
      <c r="F132" s="45"/>
      <c r="G132" s="25"/>
      <c r="H132" s="25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</row>
    <row r="133" spans="1:20" x14ac:dyDescent="0.25">
      <c r="A133" s="35"/>
      <c r="B133" s="46"/>
      <c r="C133" s="35"/>
      <c r="D133" s="45"/>
      <c r="E133" s="45"/>
      <c r="F133" s="45"/>
      <c r="G133" s="25"/>
      <c r="H133" s="25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</row>
    <row r="134" spans="1:20" x14ac:dyDescent="0.25">
      <c r="A134" s="35"/>
      <c r="B134" s="25"/>
      <c r="C134" s="35"/>
      <c r="D134" s="52"/>
      <c r="E134" s="45"/>
      <c r="F134" s="52"/>
      <c r="G134" s="25"/>
      <c r="H134" s="25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</row>
    <row r="135" spans="1:20" x14ac:dyDescent="0.25">
      <c r="A135" s="35"/>
      <c r="B135" s="25"/>
      <c r="C135" s="50"/>
      <c r="D135" s="45"/>
      <c r="E135" s="52"/>
      <c r="F135" s="45"/>
      <c r="G135" s="25"/>
      <c r="H135" s="25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</row>
    <row r="136" spans="1:20" x14ac:dyDescent="0.25">
      <c r="A136" s="35"/>
      <c r="B136" s="25"/>
      <c r="C136" s="35"/>
      <c r="D136" s="52"/>
      <c r="E136" s="45"/>
      <c r="F136" s="52"/>
      <c r="G136" s="25"/>
      <c r="H136" s="25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</row>
    <row r="137" spans="1:20" x14ac:dyDescent="0.25">
      <c r="A137" s="35"/>
      <c r="B137" s="25"/>
      <c r="C137" s="50"/>
      <c r="D137" s="52"/>
      <c r="E137" s="52"/>
      <c r="F137" s="52"/>
      <c r="G137" s="25"/>
      <c r="H137" s="25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</row>
    <row r="138" spans="1:20" x14ac:dyDescent="0.25">
      <c r="A138" s="35"/>
      <c r="B138" s="25"/>
      <c r="C138" s="50"/>
      <c r="D138" s="45"/>
      <c r="E138" s="52"/>
      <c r="F138" s="45"/>
      <c r="G138" s="25"/>
      <c r="H138" s="25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</row>
    <row r="139" spans="1:20" x14ac:dyDescent="0.25">
      <c r="A139" s="35"/>
      <c r="B139" s="25"/>
      <c r="C139" s="35"/>
      <c r="D139" s="45"/>
      <c r="E139" s="45"/>
      <c r="F139" s="45"/>
      <c r="G139" s="25"/>
      <c r="H139" s="25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</row>
    <row r="140" spans="1:20" x14ac:dyDescent="0.25">
      <c r="A140" s="35"/>
      <c r="B140" s="46"/>
      <c r="C140" s="35"/>
      <c r="D140" s="45"/>
      <c r="E140" s="45"/>
      <c r="F140" s="45"/>
      <c r="G140" s="25"/>
      <c r="H140" s="25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</row>
    <row r="141" spans="1:20" x14ac:dyDescent="0.25">
      <c r="A141" s="35"/>
      <c r="B141" s="46"/>
      <c r="C141" s="35"/>
      <c r="D141" s="45"/>
      <c r="E141" s="45"/>
      <c r="F141" s="45"/>
      <c r="G141" s="25"/>
      <c r="H141" s="25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</row>
    <row r="142" spans="1:20" x14ac:dyDescent="0.25">
      <c r="A142" s="35"/>
      <c r="B142" s="25"/>
      <c r="C142" s="35"/>
      <c r="D142" s="45"/>
      <c r="E142" s="45"/>
      <c r="F142" s="45"/>
      <c r="G142" s="25"/>
      <c r="H142" s="25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</row>
    <row r="143" spans="1:20" x14ac:dyDescent="0.25">
      <c r="A143" s="35"/>
      <c r="B143" s="46"/>
      <c r="C143" s="35"/>
      <c r="D143" s="45"/>
      <c r="E143" s="45"/>
      <c r="F143" s="45"/>
      <c r="G143" s="25"/>
      <c r="H143" s="25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</row>
    <row r="144" spans="1:20" x14ac:dyDescent="0.25">
      <c r="A144" s="35"/>
      <c r="B144" s="25"/>
      <c r="C144" s="35"/>
      <c r="D144" s="52"/>
      <c r="E144" s="45"/>
      <c r="F144" s="52"/>
      <c r="G144" s="25"/>
      <c r="H144" s="25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</row>
    <row r="145" spans="1:20" x14ac:dyDescent="0.25">
      <c r="A145" s="35"/>
      <c r="B145" s="25"/>
      <c r="C145" s="50"/>
      <c r="D145" s="52"/>
      <c r="E145" s="52"/>
      <c r="F145" s="52"/>
      <c r="G145" s="25"/>
      <c r="H145" s="25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</row>
    <row r="146" spans="1:20" x14ac:dyDescent="0.25">
      <c r="A146" s="35"/>
      <c r="B146" s="25"/>
      <c r="C146" s="50"/>
      <c r="D146" s="52"/>
      <c r="E146" s="52"/>
      <c r="F146" s="52"/>
      <c r="G146" s="25"/>
      <c r="H146" s="25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</row>
    <row r="147" spans="1:20" x14ac:dyDescent="0.25">
      <c r="A147" s="35"/>
      <c r="B147" s="25"/>
      <c r="C147" s="50"/>
      <c r="D147" s="52"/>
      <c r="E147" s="52"/>
      <c r="F147" s="52"/>
      <c r="G147" s="25"/>
      <c r="H147" s="25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</row>
    <row r="148" spans="1:20" x14ac:dyDescent="0.25">
      <c r="A148" s="35"/>
      <c r="B148" s="25"/>
      <c r="C148" s="50"/>
      <c r="D148" s="52"/>
      <c r="E148" s="52"/>
      <c r="F148" s="52"/>
      <c r="G148" s="25"/>
      <c r="H148" s="25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</row>
    <row r="149" spans="1:20" x14ac:dyDescent="0.25">
      <c r="A149" s="35"/>
      <c r="B149" s="25"/>
      <c r="C149" s="50"/>
      <c r="D149" s="45"/>
      <c r="E149" s="52"/>
      <c r="F149" s="45"/>
      <c r="G149" s="25"/>
      <c r="H149" s="25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</row>
    <row r="150" spans="1:20" x14ac:dyDescent="0.25">
      <c r="A150" s="35"/>
      <c r="B150" s="25"/>
      <c r="C150" s="35"/>
      <c r="D150" s="45"/>
      <c r="E150" s="45"/>
      <c r="F150" s="45"/>
      <c r="G150" s="25"/>
      <c r="H150" s="25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</row>
    <row r="151" spans="1:20" x14ac:dyDescent="0.25">
      <c r="A151" s="35"/>
      <c r="B151" s="25"/>
      <c r="C151" s="35"/>
      <c r="D151" s="45"/>
      <c r="E151" s="45"/>
      <c r="F151" s="45"/>
      <c r="G151" s="25"/>
      <c r="H151" s="25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</row>
    <row r="152" spans="1:20" x14ac:dyDescent="0.25">
      <c r="A152" s="35"/>
      <c r="B152" s="46"/>
      <c r="C152" s="35"/>
      <c r="D152" s="45"/>
      <c r="E152" s="45"/>
      <c r="F152" s="45"/>
      <c r="G152" s="25"/>
      <c r="H152" s="25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</row>
    <row r="153" spans="1:20" x14ac:dyDescent="0.25">
      <c r="A153" s="35"/>
      <c r="B153" s="25"/>
      <c r="C153" s="35"/>
      <c r="D153" s="52"/>
      <c r="E153" s="45"/>
      <c r="F153" s="52"/>
      <c r="G153" s="25"/>
      <c r="H153" s="25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</row>
    <row r="154" spans="1:20" x14ac:dyDescent="0.25">
      <c r="A154" s="35"/>
      <c r="B154" s="25"/>
      <c r="C154" s="50"/>
      <c r="D154" s="52"/>
      <c r="E154" s="52"/>
      <c r="F154" s="52"/>
      <c r="G154" s="25"/>
      <c r="H154" s="25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</row>
    <row r="155" spans="1:20" x14ac:dyDescent="0.25">
      <c r="A155" s="35"/>
      <c r="B155" s="25"/>
      <c r="C155" s="50"/>
      <c r="D155" s="52"/>
      <c r="E155" s="52"/>
      <c r="F155" s="52"/>
      <c r="G155" s="25"/>
      <c r="H155" s="25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</row>
    <row r="156" spans="1:20" x14ac:dyDescent="0.25">
      <c r="A156" s="35"/>
      <c r="B156" s="25"/>
      <c r="C156" s="50"/>
      <c r="D156" s="52"/>
      <c r="E156" s="52"/>
      <c r="F156" s="52"/>
      <c r="G156" s="25"/>
      <c r="H156" s="25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</row>
    <row r="157" spans="1:20" x14ac:dyDescent="0.25">
      <c r="A157" s="35"/>
      <c r="B157" s="46"/>
      <c r="C157" s="50"/>
      <c r="D157" s="52"/>
      <c r="E157" s="52"/>
      <c r="F157" s="52"/>
      <c r="G157" s="25"/>
      <c r="H157" s="25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</row>
    <row r="158" spans="1:20" x14ac:dyDescent="0.25">
      <c r="A158" s="35"/>
      <c r="B158" s="25"/>
      <c r="C158" s="50"/>
      <c r="D158" s="52"/>
      <c r="E158" s="52"/>
      <c r="F158" s="52"/>
      <c r="G158" s="25"/>
      <c r="H158" s="25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</row>
    <row r="159" spans="1:20" x14ac:dyDescent="0.25">
      <c r="A159" s="35"/>
      <c r="B159" s="25"/>
      <c r="C159" s="50"/>
      <c r="D159" s="45"/>
      <c r="E159" s="52"/>
      <c r="F159" s="45"/>
      <c r="G159" s="25"/>
      <c r="H159" s="25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</row>
    <row r="160" spans="1:20" x14ac:dyDescent="0.25">
      <c r="A160" s="35"/>
      <c r="B160" s="25"/>
      <c r="C160" s="35"/>
      <c r="D160" s="45"/>
      <c r="E160" s="45"/>
      <c r="F160" s="45"/>
      <c r="G160" s="25"/>
      <c r="H160" s="25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</row>
    <row r="161" spans="1:20" x14ac:dyDescent="0.25">
      <c r="A161" s="35"/>
      <c r="B161" s="25"/>
      <c r="C161" s="35"/>
      <c r="D161" s="45"/>
      <c r="E161" s="45"/>
      <c r="F161" s="45"/>
      <c r="G161" s="25"/>
      <c r="H161" s="25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</row>
    <row r="162" spans="1:20" x14ac:dyDescent="0.25">
      <c r="A162" s="35"/>
      <c r="B162" s="46"/>
      <c r="C162" s="35"/>
      <c r="D162" s="45"/>
      <c r="E162" s="45"/>
      <c r="F162" s="45"/>
      <c r="G162" s="25"/>
      <c r="H162" s="25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</row>
    <row r="163" spans="1:20" x14ac:dyDescent="0.25">
      <c r="A163" s="35"/>
      <c r="B163" s="25"/>
      <c r="C163" s="35"/>
      <c r="D163" s="52"/>
      <c r="E163" s="45"/>
      <c r="F163" s="52"/>
      <c r="G163" s="25"/>
      <c r="H163" s="25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</row>
    <row r="164" spans="1:20" x14ac:dyDescent="0.25">
      <c r="A164" s="35"/>
      <c r="B164" s="25"/>
      <c r="C164" s="50"/>
      <c r="D164" s="52"/>
      <c r="E164" s="52"/>
      <c r="F164" s="52"/>
      <c r="G164" s="25"/>
      <c r="H164" s="25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</row>
    <row r="165" spans="1:20" x14ac:dyDescent="0.25">
      <c r="A165" s="35"/>
      <c r="B165" s="25"/>
      <c r="C165" s="50"/>
      <c r="D165" s="52"/>
      <c r="E165" s="52"/>
      <c r="F165" s="52"/>
      <c r="G165" s="25"/>
      <c r="H165" s="25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</row>
    <row r="166" spans="1:20" x14ac:dyDescent="0.25">
      <c r="A166" s="35"/>
      <c r="B166" s="25"/>
      <c r="C166" s="50"/>
      <c r="D166" s="52"/>
      <c r="E166" s="52"/>
      <c r="F166" s="52"/>
      <c r="G166" s="25"/>
      <c r="H166" s="25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</row>
    <row r="167" spans="1:20" x14ac:dyDescent="0.25">
      <c r="A167" s="35"/>
      <c r="B167" s="46"/>
      <c r="C167" s="50"/>
      <c r="D167" s="52"/>
      <c r="E167" s="52"/>
      <c r="F167" s="52"/>
      <c r="G167" s="25"/>
      <c r="H167" s="25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</row>
    <row r="168" spans="1:20" x14ac:dyDescent="0.25">
      <c r="A168" s="35"/>
      <c r="B168" s="25"/>
      <c r="C168" s="50"/>
      <c r="D168" s="52"/>
      <c r="E168" s="52"/>
      <c r="F168" s="52"/>
      <c r="G168" s="25"/>
      <c r="H168" s="25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</row>
    <row r="169" spans="1:20" x14ac:dyDescent="0.25">
      <c r="A169" s="35"/>
      <c r="B169" s="25"/>
      <c r="C169" s="50"/>
      <c r="D169" s="52"/>
      <c r="E169" s="52"/>
      <c r="F169" s="52"/>
      <c r="G169" s="25"/>
      <c r="H169" s="25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</row>
    <row r="170" spans="1:20" x14ac:dyDescent="0.25">
      <c r="A170" s="35"/>
      <c r="B170" s="25"/>
      <c r="C170" s="50"/>
      <c r="D170" s="52"/>
      <c r="E170" s="52"/>
      <c r="F170" s="52"/>
      <c r="G170" s="25"/>
      <c r="H170" s="25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</row>
    <row r="171" spans="1:20" x14ac:dyDescent="0.25">
      <c r="A171" s="35"/>
      <c r="B171" s="25"/>
      <c r="C171" s="50"/>
      <c r="D171" s="52"/>
      <c r="E171" s="52"/>
      <c r="F171" s="52"/>
      <c r="G171" s="25"/>
      <c r="H171" s="25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</row>
    <row r="172" spans="1:20" x14ac:dyDescent="0.25">
      <c r="A172" s="35"/>
      <c r="B172" s="25"/>
      <c r="C172" s="50"/>
      <c r="D172" s="52"/>
      <c r="E172" s="52"/>
      <c r="F172" s="52"/>
      <c r="G172" s="25"/>
      <c r="H172" s="25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</row>
    <row r="173" spans="1:20" x14ac:dyDescent="0.25">
      <c r="A173" s="35"/>
      <c r="B173" s="46"/>
      <c r="C173" s="50"/>
      <c r="D173" s="52"/>
      <c r="E173" s="52"/>
      <c r="F173" s="52"/>
      <c r="G173" s="25"/>
      <c r="H173" s="25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</row>
    <row r="174" spans="1:20" x14ac:dyDescent="0.25">
      <c r="A174" s="35"/>
      <c r="B174" s="25"/>
      <c r="C174" s="50"/>
      <c r="D174" s="52"/>
      <c r="E174" s="52"/>
      <c r="F174" s="52"/>
      <c r="G174" s="25"/>
      <c r="H174" s="25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</row>
    <row r="175" spans="1:20" x14ac:dyDescent="0.25">
      <c r="A175" s="35"/>
      <c r="B175" s="25"/>
      <c r="C175" s="50"/>
      <c r="D175" s="52"/>
      <c r="E175" s="52"/>
      <c r="F175" s="52"/>
      <c r="G175" s="25"/>
      <c r="H175" s="25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</row>
    <row r="176" spans="1:20" x14ac:dyDescent="0.25">
      <c r="A176" s="35"/>
      <c r="B176" s="25"/>
      <c r="C176" s="50"/>
      <c r="D176" s="52"/>
      <c r="E176" s="52"/>
      <c r="F176" s="52"/>
      <c r="G176" s="25"/>
      <c r="H176" s="25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</row>
    <row r="177" spans="1:20" x14ac:dyDescent="0.25">
      <c r="A177" s="35"/>
      <c r="B177" s="25"/>
      <c r="C177" s="50"/>
      <c r="D177" s="45"/>
      <c r="E177" s="52"/>
      <c r="F177" s="45"/>
      <c r="G177" s="25"/>
      <c r="H177" s="25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</row>
    <row r="178" spans="1:20" x14ac:dyDescent="0.25">
      <c r="A178" s="35"/>
      <c r="B178" s="25"/>
      <c r="C178" s="35"/>
      <c r="D178" s="45"/>
      <c r="E178" s="45"/>
      <c r="F178" s="45"/>
      <c r="G178" s="25"/>
      <c r="H178" s="25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</row>
    <row r="179" spans="1:20" x14ac:dyDescent="0.25">
      <c r="A179" s="35"/>
      <c r="B179" s="43"/>
      <c r="C179" s="35"/>
      <c r="D179" s="45"/>
      <c r="E179" s="45"/>
      <c r="F179" s="45"/>
      <c r="G179" s="25"/>
      <c r="H179" s="25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</row>
    <row r="180" spans="1:20" x14ac:dyDescent="0.25">
      <c r="A180" s="35"/>
      <c r="B180" s="25"/>
      <c r="C180" s="35"/>
      <c r="D180" s="45"/>
      <c r="E180" s="45"/>
      <c r="F180" s="45"/>
      <c r="G180" s="25"/>
      <c r="H180" s="25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</row>
    <row r="181" spans="1:20" x14ac:dyDescent="0.25">
      <c r="A181" s="35"/>
      <c r="B181" s="43"/>
      <c r="C181" s="35"/>
      <c r="D181" s="45"/>
      <c r="E181" s="45"/>
      <c r="F181" s="45"/>
      <c r="G181" s="25"/>
      <c r="H181" s="25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</row>
    <row r="182" spans="1:20" x14ac:dyDescent="0.25">
      <c r="A182" s="35"/>
      <c r="B182" s="25"/>
      <c r="C182" s="35"/>
      <c r="D182" s="45"/>
      <c r="E182" s="45"/>
      <c r="F182" s="45"/>
      <c r="G182" s="25"/>
      <c r="H182" s="25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</row>
    <row r="183" spans="1:20" x14ac:dyDescent="0.25">
      <c r="A183" s="35"/>
      <c r="B183" s="46"/>
      <c r="C183" s="35"/>
      <c r="D183" s="45"/>
      <c r="E183" s="45"/>
      <c r="F183" s="45"/>
      <c r="G183" s="25"/>
      <c r="H183" s="25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</row>
    <row r="184" spans="1:20" x14ac:dyDescent="0.25">
      <c r="A184" s="35"/>
      <c r="B184" s="25"/>
      <c r="C184" s="35"/>
      <c r="D184" s="52"/>
      <c r="E184" s="45"/>
      <c r="F184" s="52"/>
      <c r="G184" s="25"/>
      <c r="H184" s="25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</row>
    <row r="185" spans="1:20" x14ac:dyDescent="0.25">
      <c r="A185" s="35"/>
      <c r="B185" s="25"/>
      <c r="C185" s="50"/>
      <c r="D185" s="68"/>
      <c r="E185" s="52"/>
      <c r="F185" s="69"/>
      <c r="G185" s="25"/>
      <c r="H185" s="25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</row>
    <row r="186" spans="1:20" x14ac:dyDescent="0.25">
      <c r="A186" s="50"/>
      <c r="B186" s="50"/>
      <c r="C186" s="67"/>
      <c r="D186" s="52"/>
      <c r="E186" s="68"/>
      <c r="F186" s="52"/>
      <c r="G186" s="25"/>
      <c r="H186" s="25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</row>
    <row r="187" spans="1:20" x14ac:dyDescent="0.25">
      <c r="A187" s="50"/>
      <c r="B187" s="84"/>
      <c r="C187" s="50"/>
      <c r="D187" s="68"/>
      <c r="E187" s="52"/>
      <c r="F187" s="69"/>
      <c r="G187" s="25"/>
      <c r="H187" s="25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</row>
    <row r="188" spans="1:20" x14ac:dyDescent="0.25">
      <c r="A188" s="50"/>
      <c r="B188" s="84"/>
      <c r="C188" s="67"/>
      <c r="D188" s="52"/>
      <c r="E188" s="68"/>
      <c r="F188" s="52"/>
      <c r="G188" s="25"/>
      <c r="H188" s="25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</row>
    <row r="189" spans="1:20" x14ac:dyDescent="0.25">
      <c r="A189" s="50"/>
      <c r="B189" s="84"/>
      <c r="C189" s="50"/>
      <c r="D189" s="68"/>
      <c r="E189" s="52"/>
      <c r="F189" s="69"/>
      <c r="G189" s="25"/>
      <c r="H189" s="25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</row>
    <row r="190" spans="1:20" x14ac:dyDescent="0.25">
      <c r="A190" s="50"/>
      <c r="B190" s="84"/>
      <c r="C190" s="67"/>
      <c r="D190" s="52"/>
      <c r="E190" s="68"/>
      <c r="F190" s="52"/>
      <c r="G190" s="25"/>
      <c r="H190" s="25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</row>
    <row r="191" spans="1:20" x14ac:dyDescent="0.25">
      <c r="A191" s="50"/>
      <c r="B191" s="84"/>
      <c r="C191" s="50"/>
      <c r="D191" s="68"/>
      <c r="E191" s="52"/>
      <c r="F191" s="69"/>
      <c r="G191" s="25"/>
      <c r="H191" s="25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</row>
    <row r="192" spans="1:20" x14ac:dyDescent="0.25">
      <c r="A192" s="50"/>
      <c r="B192" s="84"/>
      <c r="C192" s="67"/>
      <c r="D192" s="68"/>
      <c r="E192" s="68"/>
      <c r="F192" s="69"/>
      <c r="G192" s="25"/>
      <c r="H192" s="25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</row>
    <row r="193" spans="1:20" x14ac:dyDescent="0.25">
      <c r="A193" s="50"/>
      <c r="B193" s="84"/>
      <c r="C193" s="67"/>
      <c r="D193" s="68"/>
      <c r="E193" s="68"/>
      <c r="F193" s="69"/>
      <c r="G193" s="25"/>
      <c r="H193" s="25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</row>
    <row r="194" spans="1:20" x14ac:dyDescent="0.25">
      <c r="A194" s="50"/>
      <c r="B194" s="85"/>
      <c r="C194" s="67"/>
      <c r="D194" s="68"/>
      <c r="E194" s="68"/>
      <c r="F194" s="69"/>
      <c r="G194" s="25"/>
      <c r="H194" s="25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</row>
    <row r="195" spans="1:20" x14ac:dyDescent="0.25">
      <c r="A195" s="50"/>
      <c r="B195" s="85"/>
      <c r="C195" s="67"/>
      <c r="D195" s="68"/>
      <c r="E195" s="68"/>
      <c r="F195" s="69"/>
      <c r="G195" s="25"/>
      <c r="H195" s="25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</row>
    <row r="196" spans="1:20" x14ac:dyDescent="0.25">
      <c r="A196" s="50"/>
      <c r="B196" s="84"/>
      <c r="C196" s="67"/>
      <c r="D196" s="68"/>
      <c r="E196" s="68"/>
      <c r="F196" s="69"/>
      <c r="G196" s="25"/>
      <c r="H196" s="25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</row>
    <row r="197" spans="1:20" x14ac:dyDescent="0.25">
      <c r="A197" s="50"/>
      <c r="B197" s="84"/>
      <c r="C197" s="67"/>
      <c r="D197" s="52"/>
      <c r="E197" s="68"/>
      <c r="F197" s="52"/>
      <c r="G197" s="25"/>
      <c r="H197" s="25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</row>
    <row r="198" spans="1:20" x14ac:dyDescent="0.25">
      <c r="A198" s="50"/>
      <c r="B198" s="84"/>
      <c r="C198" s="50"/>
      <c r="D198" s="52"/>
      <c r="E198" s="52"/>
      <c r="F198" s="52"/>
      <c r="G198" s="25"/>
      <c r="H198" s="25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</row>
    <row r="199" spans="1:20" x14ac:dyDescent="0.25">
      <c r="A199" s="50"/>
      <c r="B199" s="84"/>
      <c r="C199" s="50"/>
      <c r="D199" s="52"/>
      <c r="E199" s="52"/>
      <c r="F199" s="52"/>
      <c r="G199" s="25"/>
      <c r="H199" s="25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</row>
    <row r="200" spans="1:20" x14ac:dyDescent="0.25">
      <c r="A200" s="50"/>
      <c r="B200" s="84"/>
      <c r="C200" s="50"/>
      <c r="D200" s="52"/>
      <c r="E200" s="52"/>
      <c r="F200" s="52"/>
      <c r="G200" s="25"/>
      <c r="H200" s="25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</row>
    <row r="201" spans="1:20" x14ac:dyDescent="0.25">
      <c r="A201" s="50"/>
      <c r="B201" s="84"/>
      <c r="C201" s="50"/>
      <c r="D201" s="52"/>
      <c r="E201" s="52"/>
      <c r="F201" s="52"/>
      <c r="G201" s="25"/>
      <c r="H201" s="25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</row>
    <row r="202" spans="1:20" x14ac:dyDescent="0.25">
      <c r="A202" s="50"/>
      <c r="B202" s="84"/>
      <c r="C202" s="50"/>
      <c r="D202" s="52"/>
      <c r="E202" s="52"/>
      <c r="F202" s="52"/>
      <c r="G202" s="25"/>
      <c r="H202" s="25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</row>
    <row r="203" spans="1:20" x14ac:dyDescent="0.25">
      <c r="A203" s="50"/>
      <c r="B203" s="84"/>
      <c r="C203" s="50"/>
      <c r="D203" s="45"/>
      <c r="E203" s="52"/>
      <c r="F203" s="45"/>
      <c r="G203" s="25"/>
      <c r="H203" s="25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</row>
    <row r="204" spans="1:20" x14ac:dyDescent="0.25">
      <c r="A204" s="35"/>
      <c r="B204" s="86"/>
      <c r="C204" s="35"/>
      <c r="D204" s="45"/>
      <c r="E204" s="45"/>
      <c r="F204" s="45"/>
      <c r="G204" s="25"/>
      <c r="H204" s="25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</row>
    <row r="205" spans="1:20" x14ac:dyDescent="0.25">
      <c r="A205" s="35"/>
      <c r="B205" s="25"/>
      <c r="C205" s="35"/>
      <c r="D205" s="52"/>
      <c r="E205" s="45"/>
      <c r="F205" s="52"/>
      <c r="G205" s="25"/>
      <c r="H205" s="25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</row>
    <row r="206" spans="1:20" x14ac:dyDescent="0.25">
      <c r="A206" s="50"/>
      <c r="B206" s="84"/>
      <c r="C206" s="50"/>
      <c r="D206" s="45"/>
      <c r="E206" s="52"/>
      <c r="F206" s="45"/>
      <c r="G206" s="25"/>
      <c r="H206" s="25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</row>
    <row r="207" spans="1:20" x14ac:dyDescent="0.25">
      <c r="A207" s="35"/>
      <c r="B207" s="25"/>
      <c r="C207" s="35"/>
      <c r="D207" s="52"/>
      <c r="E207" s="45"/>
      <c r="F207" s="52"/>
      <c r="G207" s="25"/>
      <c r="H207" s="25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</row>
    <row r="208" spans="1:20" x14ac:dyDescent="0.25">
      <c r="A208" s="50"/>
      <c r="B208" s="84"/>
      <c r="C208" s="50"/>
      <c r="D208" s="52"/>
      <c r="E208" s="52"/>
      <c r="F208" s="52"/>
      <c r="G208" s="25"/>
      <c r="H208" s="25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</row>
    <row r="209" spans="1:20" x14ac:dyDescent="0.25">
      <c r="A209" s="50"/>
      <c r="B209" s="84"/>
      <c r="C209" s="50"/>
      <c r="D209" s="52"/>
      <c r="E209" s="52"/>
      <c r="F209" s="52"/>
      <c r="G209" s="25"/>
      <c r="H209" s="25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</row>
    <row r="210" spans="1:20" x14ac:dyDescent="0.25">
      <c r="A210" s="50"/>
      <c r="B210" s="84"/>
      <c r="C210" s="50"/>
      <c r="D210" s="45"/>
      <c r="E210" s="52"/>
      <c r="F210" s="45"/>
      <c r="G210" s="25"/>
      <c r="H210" s="25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</row>
    <row r="211" spans="1:20" x14ac:dyDescent="0.25">
      <c r="A211" s="35"/>
      <c r="B211" s="86"/>
      <c r="C211" s="35"/>
      <c r="D211" s="45"/>
      <c r="E211" s="45"/>
      <c r="F211" s="45"/>
      <c r="G211" s="25"/>
      <c r="H211" s="25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</row>
    <row r="212" spans="1:20" x14ac:dyDescent="0.25">
      <c r="A212" s="35"/>
      <c r="B212" s="87"/>
      <c r="C212" s="35"/>
      <c r="D212" s="45"/>
      <c r="E212" s="45"/>
      <c r="F212" s="45"/>
      <c r="G212" s="25"/>
      <c r="H212" s="25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</row>
    <row r="213" spans="1:20" x14ac:dyDescent="0.25">
      <c r="A213" s="35"/>
      <c r="B213" s="86"/>
      <c r="C213" s="35"/>
      <c r="D213" s="45"/>
      <c r="E213" s="45"/>
      <c r="F213" s="45"/>
      <c r="G213" s="25"/>
      <c r="H213" s="25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</row>
    <row r="214" spans="1:20" x14ac:dyDescent="0.25">
      <c r="A214" s="35"/>
      <c r="B214" s="25"/>
      <c r="C214" s="35"/>
      <c r="D214" s="52"/>
      <c r="E214" s="45"/>
      <c r="F214" s="52"/>
      <c r="G214" s="25"/>
      <c r="H214" s="25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</row>
    <row r="215" spans="1:20" x14ac:dyDescent="0.25">
      <c r="A215" s="50"/>
      <c r="B215" s="84"/>
      <c r="C215" s="50"/>
      <c r="D215" s="52"/>
      <c r="E215" s="52"/>
      <c r="F215" s="52"/>
      <c r="G215" s="25"/>
      <c r="H215" s="25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</row>
    <row r="216" spans="1:20" x14ac:dyDescent="0.25">
      <c r="A216" s="50"/>
      <c r="B216" s="84"/>
      <c r="C216" s="50"/>
      <c r="D216" s="52"/>
      <c r="E216" s="52"/>
      <c r="F216" s="52"/>
      <c r="G216" s="25"/>
      <c r="H216" s="25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</row>
    <row r="217" spans="1:20" x14ac:dyDescent="0.25">
      <c r="A217" s="50"/>
      <c r="B217" s="84"/>
      <c r="C217" s="50"/>
      <c r="D217" s="45"/>
      <c r="E217" s="52"/>
      <c r="F217" s="45"/>
      <c r="G217" s="25"/>
      <c r="H217" s="25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</row>
    <row r="218" spans="1:20" x14ac:dyDescent="0.25">
      <c r="A218" s="35"/>
      <c r="B218" s="86"/>
      <c r="C218" s="35"/>
      <c r="D218" s="45"/>
      <c r="E218" s="45"/>
      <c r="F218" s="45"/>
      <c r="G218" s="25"/>
      <c r="H218" s="25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</row>
    <row r="219" spans="1:20" x14ac:dyDescent="0.25">
      <c r="A219" s="35"/>
      <c r="B219" s="25"/>
      <c r="C219" s="35"/>
      <c r="D219" s="52"/>
      <c r="E219" s="45"/>
      <c r="F219" s="52"/>
      <c r="G219" s="25"/>
      <c r="H219" s="25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</row>
    <row r="220" spans="1:20" x14ac:dyDescent="0.25">
      <c r="A220" s="50"/>
      <c r="B220" s="84"/>
      <c r="C220" s="50"/>
      <c r="D220" s="52"/>
      <c r="E220" s="52"/>
      <c r="F220" s="52"/>
      <c r="G220" s="25"/>
      <c r="H220" s="25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</row>
    <row r="221" spans="1:20" x14ac:dyDescent="0.25">
      <c r="A221" s="50"/>
      <c r="B221" s="84"/>
      <c r="C221" s="50"/>
      <c r="D221" s="52"/>
      <c r="E221" s="52"/>
      <c r="F221" s="52"/>
      <c r="G221" s="25"/>
      <c r="H221" s="25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</row>
    <row r="222" spans="1:20" x14ac:dyDescent="0.25">
      <c r="A222" s="50"/>
      <c r="B222" s="84"/>
      <c r="C222" s="50"/>
      <c r="D222" s="52"/>
      <c r="E222" s="52"/>
      <c r="F222" s="52"/>
      <c r="G222" s="25"/>
      <c r="H222" s="25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</row>
    <row r="223" spans="1:20" x14ac:dyDescent="0.25">
      <c r="A223" s="50"/>
      <c r="B223" s="84"/>
      <c r="C223" s="50"/>
      <c r="D223" s="52"/>
      <c r="E223" s="52"/>
      <c r="F223" s="52"/>
      <c r="G223" s="25"/>
      <c r="H223" s="25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</row>
    <row r="224" spans="1:20" x14ac:dyDescent="0.25">
      <c r="A224" s="50"/>
      <c r="B224" s="84"/>
      <c r="C224" s="50"/>
      <c r="D224" s="52"/>
      <c r="E224" s="52"/>
      <c r="F224" s="52"/>
      <c r="G224" s="25"/>
      <c r="H224" s="25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</row>
    <row r="225" spans="1:20" x14ac:dyDescent="0.25">
      <c r="A225" s="50"/>
      <c r="B225" s="84"/>
      <c r="C225" s="50"/>
      <c r="D225" s="52"/>
      <c r="E225" s="52"/>
      <c r="F225" s="52"/>
      <c r="G225" s="25"/>
      <c r="H225" s="25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</row>
    <row r="226" spans="1:20" x14ac:dyDescent="0.25">
      <c r="A226" s="50"/>
      <c r="B226" s="84"/>
      <c r="C226" s="50"/>
      <c r="D226" s="52"/>
      <c r="E226" s="52"/>
      <c r="F226" s="52"/>
      <c r="G226" s="25"/>
      <c r="H226" s="25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</row>
    <row r="227" spans="1:20" x14ac:dyDescent="0.25">
      <c r="A227" s="50"/>
      <c r="B227" s="84"/>
      <c r="C227" s="50"/>
      <c r="D227" s="45"/>
      <c r="E227" s="52"/>
      <c r="F227" s="45"/>
      <c r="G227" s="25"/>
      <c r="H227" s="25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</row>
    <row r="228" spans="1:20" x14ac:dyDescent="0.25">
      <c r="A228" s="35"/>
      <c r="B228" s="86"/>
      <c r="C228" s="35"/>
      <c r="D228" s="45"/>
      <c r="E228" s="45"/>
      <c r="F228" s="45"/>
      <c r="G228" s="25"/>
      <c r="H228" s="25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</row>
    <row r="229" spans="1:20" x14ac:dyDescent="0.25">
      <c r="A229" s="35"/>
      <c r="B229" s="86"/>
      <c r="C229" s="35"/>
      <c r="D229" s="45"/>
      <c r="E229" s="45"/>
      <c r="F229" s="45"/>
      <c r="G229" s="25"/>
      <c r="H229" s="25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</row>
    <row r="230" spans="1:20" x14ac:dyDescent="0.25">
      <c r="A230" s="35"/>
      <c r="B230" s="25"/>
      <c r="C230" s="35"/>
      <c r="D230" s="45"/>
      <c r="E230" s="45"/>
      <c r="F230" s="45"/>
      <c r="G230" s="25"/>
      <c r="H230" s="25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</row>
    <row r="231" spans="1:20" x14ac:dyDescent="0.25">
      <c r="A231" s="35"/>
      <c r="B231" s="86"/>
      <c r="C231" s="35"/>
      <c r="D231" s="45"/>
      <c r="E231" s="45"/>
      <c r="F231" s="45"/>
      <c r="G231" s="25"/>
      <c r="H231" s="25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</row>
    <row r="232" spans="1:20" x14ac:dyDescent="0.25">
      <c r="A232" s="35"/>
      <c r="B232" s="25"/>
      <c r="C232" s="35"/>
      <c r="D232" s="52"/>
      <c r="E232" s="45"/>
      <c r="F232" s="52"/>
      <c r="G232" s="25"/>
      <c r="H232" s="25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</row>
    <row r="233" spans="1:20" x14ac:dyDescent="0.25">
      <c r="A233" s="50"/>
      <c r="B233" s="84"/>
      <c r="C233" s="50"/>
      <c r="D233" s="52"/>
      <c r="E233" s="52"/>
      <c r="F233" s="52"/>
      <c r="G233" s="25"/>
      <c r="H233" s="25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</row>
    <row r="234" spans="1:20" x14ac:dyDescent="0.25">
      <c r="A234" s="50"/>
      <c r="B234" s="84"/>
      <c r="C234" s="50"/>
      <c r="D234" s="45"/>
      <c r="E234" s="52"/>
      <c r="F234" s="45"/>
      <c r="G234" s="25"/>
      <c r="H234" s="25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</row>
    <row r="235" spans="1:20" x14ac:dyDescent="0.25">
      <c r="A235" s="35"/>
      <c r="B235" s="25"/>
      <c r="C235" s="35"/>
      <c r="D235" s="45"/>
      <c r="E235" s="45"/>
      <c r="F235" s="45"/>
      <c r="G235" s="25"/>
      <c r="H235" s="25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</row>
    <row r="236" spans="1:20" x14ac:dyDescent="0.25">
      <c r="A236" s="35"/>
      <c r="B236" s="86"/>
      <c r="C236" s="35"/>
      <c r="D236" s="45"/>
      <c r="E236" s="45"/>
      <c r="F236" s="45"/>
      <c r="G236" s="25"/>
      <c r="H236" s="25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</row>
    <row r="237" spans="1:20" x14ac:dyDescent="0.25">
      <c r="A237" s="35"/>
      <c r="B237" s="25"/>
      <c r="C237" s="35"/>
      <c r="D237" s="52"/>
      <c r="E237" s="45"/>
      <c r="F237" s="52"/>
      <c r="G237" s="25"/>
      <c r="H237" s="25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</row>
    <row r="238" spans="1:20" x14ac:dyDescent="0.25">
      <c r="A238" s="50"/>
      <c r="B238" s="25"/>
      <c r="C238" s="50"/>
      <c r="D238" s="52"/>
      <c r="E238" s="52"/>
      <c r="F238" s="52"/>
      <c r="G238" s="25"/>
      <c r="H238" s="25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</row>
    <row r="239" spans="1:20" x14ac:dyDescent="0.25">
      <c r="A239" s="50"/>
      <c r="B239" s="25"/>
      <c r="C239" s="50"/>
      <c r="D239" s="52"/>
      <c r="E239" s="52"/>
      <c r="F239" s="52"/>
      <c r="G239" s="25"/>
      <c r="H239" s="25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</row>
    <row r="240" spans="1:20" x14ac:dyDescent="0.25">
      <c r="A240" s="50"/>
      <c r="B240" s="25"/>
      <c r="C240" s="50"/>
      <c r="D240" s="45"/>
      <c r="E240" s="52"/>
      <c r="F240" s="45"/>
      <c r="G240" s="25"/>
      <c r="H240" s="25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</row>
    <row r="241" spans="1:20" x14ac:dyDescent="0.25">
      <c r="A241" s="35"/>
      <c r="B241" s="86"/>
      <c r="C241" s="35"/>
      <c r="D241" s="45"/>
      <c r="E241" s="45"/>
      <c r="F241" s="45"/>
      <c r="G241" s="25"/>
      <c r="H241" s="25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</row>
    <row r="242" spans="1:20" x14ac:dyDescent="0.25">
      <c r="A242" s="35"/>
      <c r="B242" s="25"/>
      <c r="C242" s="35"/>
      <c r="D242" s="52"/>
      <c r="E242" s="45"/>
      <c r="F242" s="52"/>
      <c r="G242" s="25"/>
      <c r="H242" s="25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</row>
    <row r="243" spans="1:20" x14ac:dyDescent="0.25">
      <c r="A243" s="50"/>
      <c r="B243" s="84"/>
      <c r="C243" s="50"/>
      <c r="D243" s="52"/>
      <c r="E243" s="52"/>
      <c r="F243" s="52"/>
      <c r="G243" s="25"/>
      <c r="H243" s="25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</row>
    <row r="244" spans="1:20" x14ac:dyDescent="0.25">
      <c r="A244" s="50"/>
      <c r="B244" s="84"/>
      <c r="C244" s="50"/>
      <c r="D244" s="52"/>
      <c r="E244" s="52"/>
      <c r="F244" s="52"/>
      <c r="G244" s="25"/>
      <c r="H244" s="25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</row>
    <row r="245" spans="1:20" x14ac:dyDescent="0.25">
      <c r="A245" s="50"/>
      <c r="B245" s="84"/>
      <c r="C245" s="50"/>
      <c r="D245" s="45"/>
      <c r="E245" s="52"/>
      <c r="F245" s="45"/>
      <c r="G245" s="25"/>
      <c r="H245" s="25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</row>
    <row r="246" spans="1:20" x14ac:dyDescent="0.25">
      <c r="A246" s="35"/>
      <c r="B246" s="86"/>
      <c r="C246" s="35"/>
      <c r="D246" s="45"/>
      <c r="E246" s="45"/>
      <c r="F246" s="45"/>
      <c r="G246" s="25"/>
      <c r="H246" s="25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</row>
    <row r="247" spans="1:20" x14ac:dyDescent="0.25">
      <c r="A247" s="35"/>
      <c r="B247" s="25"/>
      <c r="C247" s="35"/>
      <c r="D247" s="52"/>
      <c r="E247" s="45"/>
      <c r="F247" s="52"/>
      <c r="G247" s="25"/>
      <c r="H247" s="25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</row>
    <row r="248" spans="1:20" x14ac:dyDescent="0.25">
      <c r="A248" s="50"/>
      <c r="B248" s="84"/>
      <c r="C248" s="50"/>
      <c r="D248" s="52"/>
      <c r="E248" s="52"/>
      <c r="F248" s="52"/>
      <c r="G248" s="25"/>
      <c r="H248" s="25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</row>
    <row r="249" spans="1:20" x14ac:dyDescent="0.25">
      <c r="A249" s="50"/>
      <c r="B249" s="84"/>
      <c r="C249" s="50"/>
      <c r="D249" s="45"/>
      <c r="E249" s="52"/>
      <c r="F249" s="45"/>
      <c r="G249" s="25"/>
      <c r="H249" s="25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</row>
    <row r="250" spans="1:20" x14ac:dyDescent="0.25">
      <c r="A250" s="35"/>
      <c r="B250" s="25"/>
      <c r="C250" s="35"/>
      <c r="D250" s="45"/>
      <c r="E250" s="45"/>
      <c r="F250" s="45"/>
      <c r="G250" s="25"/>
      <c r="H250" s="25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</row>
    <row r="251" spans="1:20" x14ac:dyDescent="0.25">
      <c r="A251" s="35"/>
      <c r="B251" s="86"/>
      <c r="C251" s="35"/>
      <c r="D251" s="45"/>
      <c r="E251" s="45"/>
      <c r="F251" s="45"/>
      <c r="G251" s="25"/>
      <c r="H251" s="25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</row>
    <row r="252" spans="1:20" x14ac:dyDescent="0.25">
      <c r="A252" s="35"/>
      <c r="B252" s="25"/>
      <c r="C252" s="35"/>
      <c r="D252" s="52"/>
      <c r="E252" s="45"/>
      <c r="F252" s="52"/>
      <c r="G252" s="25"/>
      <c r="H252" s="25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</row>
    <row r="253" spans="1:20" x14ac:dyDescent="0.25">
      <c r="A253" s="50"/>
      <c r="B253" s="84"/>
      <c r="C253" s="50"/>
      <c r="D253" s="68"/>
      <c r="E253" s="52"/>
      <c r="F253" s="69"/>
      <c r="G253" s="25"/>
      <c r="H253" s="25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</row>
    <row r="254" spans="1:20" x14ac:dyDescent="0.25">
      <c r="A254" s="35"/>
      <c r="B254" s="50"/>
      <c r="C254" s="67"/>
      <c r="D254" s="68"/>
      <c r="E254" s="68"/>
      <c r="F254" s="69"/>
      <c r="G254" s="25"/>
      <c r="H254" s="25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</row>
    <row r="255" spans="1:20" x14ac:dyDescent="0.25">
      <c r="A255" s="35"/>
      <c r="B255" s="50"/>
      <c r="C255" s="67"/>
      <c r="D255" s="68"/>
      <c r="E255" s="68"/>
      <c r="F255" s="69"/>
      <c r="G255" s="25"/>
      <c r="H255" s="25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</row>
    <row r="256" spans="1:20" x14ac:dyDescent="0.25">
      <c r="A256" s="35"/>
      <c r="B256" s="50"/>
      <c r="C256" s="67"/>
      <c r="D256" s="52"/>
      <c r="E256" s="68"/>
      <c r="F256" s="52"/>
      <c r="G256" s="25"/>
      <c r="H256" s="25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</row>
    <row r="257" spans="1:20" x14ac:dyDescent="0.25">
      <c r="A257" s="50"/>
      <c r="B257" s="35"/>
      <c r="C257" s="50"/>
      <c r="D257" s="68"/>
      <c r="E257" s="52"/>
      <c r="F257" s="69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</row>
    <row r="258" spans="1:20" x14ac:dyDescent="0.25">
      <c r="A258" s="35"/>
      <c r="B258" s="43"/>
      <c r="C258" s="67"/>
      <c r="D258" s="68"/>
      <c r="E258" s="68"/>
      <c r="F258" s="69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</row>
    <row r="259" spans="1:20" x14ac:dyDescent="0.25">
      <c r="A259" s="35"/>
      <c r="B259" s="43"/>
      <c r="C259" s="67"/>
      <c r="D259" s="68"/>
      <c r="E259" s="68"/>
      <c r="F259" s="69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</row>
    <row r="260" spans="1:20" x14ac:dyDescent="0.25">
      <c r="A260" s="50"/>
      <c r="B260" s="84"/>
      <c r="C260" s="67"/>
      <c r="D260" s="45"/>
      <c r="E260" s="68"/>
      <c r="F260" s="45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</row>
    <row r="261" spans="1:20" x14ac:dyDescent="0.25">
      <c r="A261" s="50"/>
      <c r="B261" s="84"/>
      <c r="C261" s="35"/>
      <c r="D261" s="52"/>
      <c r="E261" s="45"/>
      <c r="F261" s="52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</row>
    <row r="262" spans="1:20" x14ac:dyDescent="0.25">
      <c r="A262" s="35"/>
      <c r="B262" s="84"/>
      <c r="C262" s="50"/>
      <c r="D262" s="45"/>
      <c r="E262" s="52"/>
      <c r="F262" s="45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</row>
    <row r="263" spans="1:20" x14ac:dyDescent="0.25">
      <c r="A263" s="35"/>
      <c r="B263" s="25"/>
      <c r="C263" s="35"/>
      <c r="D263" s="52"/>
      <c r="E263" s="45"/>
      <c r="F263" s="52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</row>
    <row r="264" spans="1:20" x14ac:dyDescent="0.25">
      <c r="A264" s="35"/>
      <c r="B264" s="25"/>
      <c r="C264" s="50"/>
      <c r="D264" s="45"/>
      <c r="E264" s="52"/>
      <c r="F264" s="45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</row>
    <row r="265" spans="1:20" x14ac:dyDescent="0.25">
      <c r="A265" s="35"/>
      <c r="B265" s="25"/>
      <c r="C265" s="35"/>
      <c r="D265" s="52"/>
      <c r="E265" s="45"/>
      <c r="F265" s="52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</row>
    <row r="266" spans="1:20" x14ac:dyDescent="0.25">
      <c r="A266" s="35"/>
      <c r="B266" s="84"/>
      <c r="C266" s="50"/>
      <c r="D266" s="52"/>
      <c r="E266" s="52"/>
      <c r="F266" s="52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</row>
    <row r="267" spans="1:20" x14ac:dyDescent="0.25">
      <c r="A267" s="35"/>
      <c r="B267" s="84"/>
      <c r="C267" s="50"/>
      <c r="D267" s="45"/>
      <c r="E267" s="52"/>
      <c r="F267" s="45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</row>
    <row r="268" spans="1:20" x14ac:dyDescent="0.25">
      <c r="A268" s="35"/>
      <c r="B268" s="84"/>
      <c r="C268" s="35"/>
      <c r="D268" s="52"/>
      <c r="E268" s="45"/>
      <c r="F268" s="52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</row>
    <row r="269" spans="1:20" x14ac:dyDescent="0.25">
      <c r="A269" s="35"/>
      <c r="B269" s="84"/>
      <c r="C269" s="50"/>
      <c r="D269" s="52"/>
      <c r="E269" s="52"/>
      <c r="F269" s="52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</row>
    <row r="270" spans="1:20" x14ac:dyDescent="0.25">
      <c r="A270" s="35"/>
      <c r="B270" s="84"/>
      <c r="C270" s="50"/>
      <c r="D270" s="52"/>
      <c r="E270" s="52"/>
      <c r="F270" s="52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</row>
    <row r="271" spans="1:20" x14ac:dyDescent="0.25">
      <c r="A271" s="35"/>
      <c r="B271" s="84"/>
      <c r="C271" s="50"/>
      <c r="D271" s="68"/>
      <c r="E271" s="52"/>
      <c r="F271" s="69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</row>
    <row r="272" spans="1:20" x14ac:dyDescent="0.25">
      <c r="A272" s="35"/>
      <c r="B272" s="50"/>
      <c r="C272" s="67"/>
      <c r="D272" s="68"/>
      <c r="E272" s="68"/>
      <c r="F272" s="69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</row>
    <row r="273" spans="1:20" x14ac:dyDescent="0.25">
      <c r="A273" s="35"/>
      <c r="B273" s="50"/>
      <c r="C273" s="67"/>
      <c r="D273" s="68"/>
      <c r="E273" s="68"/>
      <c r="F273" s="69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</row>
    <row r="274" spans="1:20" x14ac:dyDescent="0.25">
      <c r="A274" s="35"/>
      <c r="B274" s="50"/>
      <c r="C274" s="67"/>
      <c r="D274" s="68"/>
      <c r="E274" s="68"/>
      <c r="F274" s="69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</row>
    <row r="275" spans="1:20" x14ac:dyDescent="0.25">
      <c r="A275" s="50"/>
      <c r="B275" s="84"/>
      <c r="C275" s="67"/>
      <c r="D275" s="45"/>
      <c r="E275" s="68"/>
      <c r="F275" s="45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</row>
    <row r="276" spans="1:20" x14ac:dyDescent="0.25">
      <c r="A276" s="35"/>
      <c r="B276" s="43"/>
      <c r="C276" s="35"/>
      <c r="D276" s="45"/>
      <c r="E276" s="45"/>
      <c r="F276" s="45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</row>
    <row r="277" spans="1:20" x14ac:dyDescent="0.25">
      <c r="A277" s="35"/>
      <c r="B277" s="43"/>
      <c r="C277" s="35"/>
      <c r="D277" s="45"/>
      <c r="E277" s="45"/>
      <c r="F277" s="45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</row>
    <row r="278" spans="1:20" x14ac:dyDescent="0.25">
      <c r="A278" s="35"/>
      <c r="B278" s="25"/>
      <c r="C278" s="35"/>
      <c r="D278" s="52"/>
      <c r="E278" s="45"/>
      <c r="F278" s="52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</row>
    <row r="279" spans="1:20" x14ac:dyDescent="0.25">
      <c r="A279" s="35"/>
      <c r="B279" s="25"/>
      <c r="C279" s="50"/>
      <c r="D279" s="45"/>
      <c r="E279" s="52"/>
      <c r="F279" s="45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</row>
    <row r="280" spans="1:20" x14ac:dyDescent="0.25">
      <c r="A280" s="35"/>
      <c r="B280" s="25"/>
      <c r="C280" s="35"/>
      <c r="D280" s="52"/>
      <c r="E280" s="45"/>
      <c r="F280" s="52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</row>
    <row r="281" spans="1:20" x14ac:dyDescent="0.25">
      <c r="A281" s="35"/>
      <c r="B281" s="25"/>
      <c r="C281" s="50"/>
      <c r="D281" s="45"/>
      <c r="E281" s="52"/>
      <c r="F281" s="45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</row>
    <row r="282" spans="1:20" x14ac:dyDescent="0.25">
      <c r="A282" s="35"/>
      <c r="B282" s="25"/>
      <c r="C282" s="35"/>
      <c r="D282" s="52"/>
      <c r="E282" s="45"/>
      <c r="F282" s="52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</row>
    <row r="283" spans="1:20" x14ac:dyDescent="0.25">
      <c r="A283" s="35"/>
      <c r="B283" s="25"/>
      <c r="C283" s="50"/>
      <c r="D283" s="45"/>
      <c r="E283" s="52"/>
      <c r="F283" s="45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</row>
    <row r="284" spans="1:20" x14ac:dyDescent="0.25">
      <c r="A284" s="35"/>
      <c r="B284" s="25"/>
      <c r="C284" s="35"/>
      <c r="D284" s="52"/>
      <c r="E284" s="45"/>
      <c r="F284" s="52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</row>
    <row r="285" spans="1:20" x14ac:dyDescent="0.25">
      <c r="A285" s="35"/>
      <c r="B285" s="25"/>
      <c r="C285" s="50"/>
      <c r="D285" s="45"/>
      <c r="E285" s="52"/>
      <c r="F285" s="45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</row>
    <row r="286" spans="1:20" x14ac:dyDescent="0.25">
      <c r="A286" s="35"/>
      <c r="B286" s="25"/>
      <c r="C286" s="35"/>
      <c r="D286" s="52"/>
      <c r="E286" s="45"/>
      <c r="F286" s="52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</row>
    <row r="287" spans="1:20" x14ac:dyDescent="0.25">
      <c r="A287" s="35"/>
      <c r="B287" s="25"/>
      <c r="C287" s="50"/>
      <c r="D287" s="45"/>
      <c r="E287" s="52"/>
      <c r="F287" s="45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</row>
    <row r="288" spans="1:20" x14ac:dyDescent="0.25">
      <c r="A288" s="35"/>
      <c r="B288" s="25"/>
      <c r="C288" s="35"/>
      <c r="D288" s="52"/>
      <c r="E288" s="45"/>
      <c r="F288" s="52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</row>
    <row r="289" spans="1:20" x14ac:dyDescent="0.25">
      <c r="A289" s="35"/>
      <c r="B289" s="25"/>
      <c r="C289" s="50"/>
      <c r="D289" s="45"/>
      <c r="E289" s="52"/>
      <c r="F289" s="45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</row>
    <row r="290" spans="1:20" x14ac:dyDescent="0.25">
      <c r="A290" s="35"/>
      <c r="B290" s="25"/>
      <c r="C290" s="35"/>
      <c r="D290" s="52"/>
      <c r="E290" s="45"/>
      <c r="F290" s="52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</row>
    <row r="291" spans="1:20" x14ac:dyDescent="0.25">
      <c r="A291" s="35"/>
      <c r="B291" s="25"/>
      <c r="C291" s="50"/>
      <c r="D291" s="45"/>
      <c r="E291" s="52"/>
      <c r="F291" s="45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</row>
    <row r="292" spans="1:20" x14ac:dyDescent="0.25">
      <c r="A292" s="35"/>
      <c r="B292" s="25"/>
      <c r="C292" s="35"/>
      <c r="D292" s="52"/>
      <c r="E292" s="45"/>
      <c r="F292" s="52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</row>
    <row r="293" spans="1:20" x14ac:dyDescent="0.25">
      <c r="A293" s="35"/>
      <c r="B293" s="25"/>
      <c r="C293" s="50"/>
      <c r="D293" s="45"/>
      <c r="E293" s="52"/>
      <c r="F293" s="45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</row>
    <row r="294" spans="1:20" x14ac:dyDescent="0.25">
      <c r="A294" s="35"/>
      <c r="B294" s="25"/>
      <c r="C294" s="35"/>
      <c r="D294" s="52"/>
      <c r="E294" s="45"/>
      <c r="F294" s="52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</row>
    <row r="295" spans="1:20" x14ac:dyDescent="0.25">
      <c r="A295" s="35"/>
      <c r="B295" s="25"/>
      <c r="C295" s="50"/>
      <c r="D295" s="45"/>
      <c r="E295" s="52"/>
      <c r="F295" s="45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</row>
    <row r="296" spans="1:20" x14ac:dyDescent="0.25">
      <c r="A296" s="35"/>
      <c r="B296" s="25"/>
      <c r="C296" s="35"/>
      <c r="D296" s="52"/>
      <c r="E296" s="45"/>
      <c r="F296" s="52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</row>
    <row r="297" spans="1:20" x14ac:dyDescent="0.25">
      <c r="A297" s="35"/>
      <c r="B297" s="25"/>
      <c r="C297" s="50"/>
      <c r="D297" s="52"/>
      <c r="E297" s="52"/>
      <c r="F297" s="52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</row>
    <row r="298" spans="1:20" x14ac:dyDescent="0.25">
      <c r="A298" s="35"/>
      <c r="B298" s="35"/>
      <c r="C298" s="50"/>
      <c r="D298" s="52"/>
      <c r="E298" s="52"/>
      <c r="F298" s="52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</row>
    <row r="299" spans="1:20" x14ac:dyDescent="0.25">
      <c r="A299" s="35"/>
      <c r="B299" s="35"/>
      <c r="C299" s="50"/>
      <c r="D299" s="52"/>
      <c r="E299" s="52"/>
      <c r="F299" s="52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</row>
    <row r="300" spans="1:20" x14ac:dyDescent="0.25">
      <c r="A300" s="35"/>
      <c r="B300" s="35"/>
      <c r="C300" s="50"/>
      <c r="D300" s="52"/>
      <c r="E300" s="52"/>
      <c r="F300" s="52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</row>
    <row r="301" spans="1:20" x14ac:dyDescent="0.25">
      <c r="A301" s="35"/>
      <c r="B301" s="35"/>
      <c r="C301" s="50"/>
      <c r="D301" s="52"/>
      <c r="E301" s="52"/>
      <c r="F301" s="52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</row>
    <row r="302" spans="1:20" x14ac:dyDescent="0.25">
      <c r="A302" s="35"/>
      <c r="B302" s="35"/>
      <c r="C302" s="50"/>
      <c r="D302" s="52"/>
      <c r="E302" s="52"/>
      <c r="F302" s="52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</row>
    <row r="303" spans="1:20" x14ac:dyDescent="0.25">
      <c r="A303" s="35"/>
      <c r="B303" s="35"/>
      <c r="C303" s="50"/>
      <c r="D303" s="52"/>
      <c r="E303" s="52"/>
      <c r="F303" s="52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</row>
    <row r="304" spans="1:20" x14ac:dyDescent="0.25">
      <c r="A304" s="35"/>
      <c r="B304" s="35"/>
      <c r="C304" s="50"/>
      <c r="D304" s="52"/>
      <c r="E304" s="52"/>
      <c r="F304" s="52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</row>
    <row r="305" spans="1:20" x14ac:dyDescent="0.25">
      <c r="A305" s="35"/>
      <c r="B305" s="35"/>
      <c r="C305" s="50"/>
      <c r="D305" s="52"/>
      <c r="E305" s="52"/>
      <c r="F305" s="52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</row>
    <row r="306" spans="1:20" x14ac:dyDescent="0.25">
      <c r="A306" s="35"/>
      <c r="B306" s="35"/>
      <c r="C306" s="50"/>
      <c r="D306" s="52"/>
      <c r="E306" s="52"/>
      <c r="F306" s="52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</row>
    <row r="307" spans="1:20" x14ac:dyDescent="0.25">
      <c r="A307" s="35"/>
      <c r="B307" s="35"/>
      <c r="C307" s="50"/>
      <c r="D307" s="52"/>
      <c r="E307" s="52"/>
      <c r="F307" s="52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</row>
    <row r="308" spans="1:20" x14ac:dyDescent="0.25">
      <c r="A308" s="35"/>
      <c r="B308" s="35"/>
      <c r="C308" s="50"/>
      <c r="D308" s="52"/>
      <c r="E308" s="52"/>
      <c r="F308" s="52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</row>
    <row r="309" spans="1:20" x14ac:dyDescent="0.25">
      <c r="A309" s="35"/>
      <c r="B309" s="35"/>
      <c r="C309" s="50"/>
      <c r="D309" s="52"/>
      <c r="E309" s="52"/>
      <c r="F309" s="52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</row>
    <row r="310" spans="1:20" x14ac:dyDescent="0.25">
      <c r="A310" s="35"/>
      <c r="B310" s="35"/>
      <c r="C310" s="50"/>
      <c r="D310" s="52"/>
      <c r="E310" s="52"/>
      <c r="F310" s="52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</row>
    <row r="311" spans="1:20" x14ac:dyDescent="0.25">
      <c r="A311" s="35"/>
      <c r="B311" s="35"/>
      <c r="C311" s="50"/>
      <c r="D311" s="52"/>
      <c r="E311" s="52"/>
      <c r="F311" s="52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</row>
    <row r="312" spans="1:20" x14ac:dyDescent="0.25">
      <c r="A312" s="35"/>
      <c r="B312" s="35"/>
      <c r="C312" s="50"/>
      <c r="D312" s="52"/>
      <c r="E312" s="52"/>
      <c r="F312" s="52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</row>
    <row r="313" spans="1:20" x14ac:dyDescent="0.25">
      <c r="A313" s="35"/>
      <c r="B313" s="35"/>
      <c r="C313" s="50"/>
      <c r="D313" s="52"/>
      <c r="E313" s="52"/>
      <c r="F313" s="52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</row>
    <row r="314" spans="1:20" x14ac:dyDescent="0.25">
      <c r="A314" s="35"/>
      <c r="B314" s="35"/>
      <c r="C314" s="50"/>
      <c r="D314" s="52"/>
      <c r="E314" s="52"/>
      <c r="F314" s="52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</row>
    <row r="315" spans="1:20" x14ac:dyDescent="0.25">
      <c r="A315" s="35"/>
      <c r="B315" s="35"/>
      <c r="C315" s="50"/>
      <c r="D315" s="52"/>
      <c r="E315" s="52"/>
      <c r="F315" s="52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</row>
    <row r="316" spans="1:20" x14ac:dyDescent="0.25">
      <c r="A316" s="35"/>
      <c r="B316" s="35"/>
      <c r="C316" s="50"/>
      <c r="D316" s="52"/>
      <c r="E316" s="52"/>
      <c r="F316" s="52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</row>
    <row r="317" spans="1:20" x14ac:dyDescent="0.25">
      <c r="A317" s="35"/>
      <c r="B317" s="35"/>
      <c r="C317" s="50"/>
      <c r="D317" s="52"/>
      <c r="E317" s="52"/>
      <c r="F317" s="52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</row>
    <row r="318" spans="1:20" x14ac:dyDescent="0.25">
      <c r="A318" s="35"/>
      <c r="B318" s="35"/>
      <c r="C318" s="50"/>
      <c r="D318" s="52"/>
      <c r="E318" s="52"/>
      <c r="F318" s="52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</row>
    <row r="319" spans="1:20" x14ac:dyDescent="0.25">
      <c r="A319" s="35"/>
      <c r="B319" s="35"/>
      <c r="C319" s="50"/>
      <c r="D319" s="52"/>
      <c r="E319" s="52"/>
      <c r="F319" s="52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</row>
    <row r="320" spans="1:20" x14ac:dyDescent="0.25">
      <c r="A320" s="35"/>
      <c r="B320" s="35"/>
      <c r="C320" s="50"/>
      <c r="D320" s="52"/>
      <c r="E320" s="52"/>
      <c r="F320" s="52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</row>
    <row r="321" spans="1:20" x14ac:dyDescent="0.25">
      <c r="A321" s="35"/>
      <c r="B321" s="35"/>
      <c r="C321" s="50"/>
      <c r="D321" s="52"/>
      <c r="E321" s="52"/>
      <c r="F321" s="52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</row>
    <row r="322" spans="1:20" x14ac:dyDescent="0.25">
      <c r="A322" s="35"/>
      <c r="B322" s="35"/>
      <c r="C322" s="50"/>
      <c r="D322" s="52"/>
      <c r="E322" s="52"/>
      <c r="F322" s="52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</row>
    <row r="323" spans="1:20" x14ac:dyDescent="0.25">
      <c r="A323" s="35"/>
      <c r="B323" s="35"/>
      <c r="C323" s="50"/>
      <c r="D323" s="45"/>
      <c r="E323" s="52"/>
      <c r="F323" s="45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</row>
    <row r="324" spans="1:20" x14ac:dyDescent="0.25">
      <c r="A324" s="35"/>
      <c r="B324" s="88"/>
      <c r="C324" s="35"/>
      <c r="D324" s="45"/>
      <c r="E324" s="45"/>
      <c r="F324" s="45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</row>
    <row r="325" spans="1:20" x14ac:dyDescent="0.25">
      <c r="A325" s="35"/>
      <c r="B325" s="25"/>
      <c r="C325" s="35"/>
      <c r="D325" s="45"/>
      <c r="E325" s="45"/>
      <c r="F325" s="45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</row>
    <row r="326" spans="1:20" x14ac:dyDescent="0.25">
      <c r="A326" s="35"/>
      <c r="B326" s="89"/>
      <c r="C326" s="35"/>
      <c r="D326" s="45"/>
      <c r="E326" s="45"/>
      <c r="F326" s="45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</row>
    <row r="327" spans="1:20" x14ac:dyDescent="0.25">
      <c r="A327" s="35"/>
      <c r="B327" s="25"/>
      <c r="C327" s="35"/>
      <c r="D327" s="45"/>
      <c r="E327" s="45"/>
      <c r="F327" s="45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</row>
    <row r="328" spans="1:20" x14ac:dyDescent="0.25">
      <c r="A328" s="35"/>
      <c r="B328" s="25"/>
      <c r="C328" s="35"/>
      <c r="D328" s="45"/>
      <c r="E328" s="45"/>
      <c r="F328" s="52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</row>
    <row r="329" spans="1:20" x14ac:dyDescent="0.25">
      <c r="A329" s="35"/>
      <c r="B329" s="25"/>
      <c r="C329" s="45"/>
      <c r="D329" s="45"/>
      <c r="E329" s="45"/>
      <c r="F329" s="52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</row>
    <row r="330" spans="1:20" x14ac:dyDescent="0.25">
      <c r="A330" s="35"/>
      <c r="B330" s="25"/>
      <c r="C330" s="35"/>
      <c r="D330" s="45"/>
      <c r="E330" s="45"/>
      <c r="F330" s="45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</row>
    <row r="331" spans="1:20" x14ac:dyDescent="0.25">
      <c r="A331" s="35"/>
      <c r="B331" s="84"/>
      <c r="C331" s="35"/>
      <c r="D331" s="45"/>
      <c r="E331" s="52"/>
      <c r="F331" s="52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</row>
    <row r="332" spans="1:20" x14ac:dyDescent="0.25">
      <c r="A332" s="35"/>
      <c r="B332" s="25"/>
      <c r="C332" s="35"/>
      <c r="D332" s="45"/>
      <c r="E332" s="52"/>
      <c r="F332" s="45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</row>
    <row r="333" spans="1:20" x14ac:dyDescent="0.25">
      <c r="A333" s="35"/>
      <c r="B333" s="25"/>
      <c r="C333" s="35"/>
      <c r="D333" s="45"/>
      <c r="E333" s="52"/>
      <c r="F333" s="45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</row>
    <row r="334" spans="1:20" x14ac:dyDescent="0.25">
      <c r="A334" s="35"/>
      <c r="B334" s="25"/>
      <c r="C334" s="35"/>
      <c r="D334" s="45"/>
      <c r="E334" s="52"/>
      <c r="F334" s="52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</row>
    <row r="335" spans="1:20" x14ac:dyDescent="0.25">
      <c r="A335" s="35"/>
      <c r="B335" s="25"/>
      <c r="C335" s="35"/>
      <c r="D335" s="45"/>
      <c r="E335" s="52"/>
      <c r="F335" s="45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</row>
    <row r="336" spans="1:20" x14ac:dyDescent="0.25">
      <c r="A336" s="35"/>
      <c r="B336" s="84"/>
      <c r="C336" s="35"/>
      <c r="D336" s="45"/>
      <c r="E336" s="52"/>
      <c r="F336" s="45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</row>
    <row r="337" spans="1:20" x14ac:dyDescent="0.25">
      <c r="A337" s="35"/>
      <c r="B337" s="84"/>
      <c r="C337" s="35"/>
      <c r="D337" s="45"/>
      <c r="E337" s="52"/>
      <c r="F337" s="52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</row>
    <row r="338" spans="1:20" x14ac:dyDescent="0.25">
      <c r="A338" s="35"/>
      <c r="B338" s="25"/>
      <c r="C338" s="35"/>
      <c r="D338" s="45"/>
      <c r="E338" s="52"/>
      <c r="F338" s="45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</row>
    <row r="339" spans="1:20" x14ac:dyDescent="0.25">
      <c r="A339" s="35"/>
      <c r="B339" s="84"/>
      <c r="C339" s="35"/>
      <c r="D339" s="45"/>
      <c r="E339" s="52"/>
      <c r="F339" s="52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</row>
    <row r="340" spans="1:20" x14ac:dyDescent="0.25">
      <c r="A340" s="35"/>
      <c r="B340" s="25"/>
      <c r="C340" s="35"/>
      <c r="D340" s="45"/>
      <c r="E340" s="52"/>
      <c r="F340" s="45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</row>
    <row r="341" spans="1:20" x14ac:dyDescent="0.25">
      <c r="A341" s="35"/>
      <c r="B341" s="84"/>
      <c r="C341" s="35"/>
      <c r="D341" s="45"/>
      <c r="E341" s="52"/>
      <c r="F341" s="45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</row>
    <row r="342" spans="1:20" x14ac:dyDescent="0.25">
      <c r="A342" s="35"/>
      <c r="B342" s="84"/>
      <c r="C342" s="35"/>
      <c r="D342" s="45"/>
      <c r="E342" s="52"/>
      <c r="F342" s="52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</row>
    <row r="343" spans="1:20" x14ac:dyDescent="0.25">
      <c r="A343" s="35"/>
      <c r="B343" s="25"/>
      <c r="C343" s="35"/>
      <c r="D343" s="45"/>
      <c r="E343" s="45"/>
      <c r="F343" s="45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</row>
    <row r="344" spans="1:20" x14ac:dyDescent="0.25">
      <c r="A344" s="35"/>
      <c r="B344" s="84"/>
      <c r="C344" s="35"/>
      <c r="D344" s="45"/>
      <c r="E344" s="45"/>
      <c r="F344" s="45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</row>
    <row r="345" spans="1:20" x14ac:dyDescent="0.25">
      <c r="A345" s="35"/>
      <c r="B345" s="84"/>
      <c r="C345" s="35"/>
      <c r="D345" s="45"/>
      <c r="E345" s="45"/>
      <c r="F345" s="45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</row>
    <row r="346" spans="1:20" x14ac:dyDescent="0.25">
      <c r="A346" s="35"/>
      <c r="B346" s="84"/>
      <c r="C346" s="35"/>
      <c r="D346" s="45"/>
      <c r="E346" s="45"/>
      <c r="F346" s="45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</row>
    <row r="347" spans="1:20" x14ac:dyDescent="0.25">
      <c r="A347" s="35"/>
      <c r="B347" s="84"/>
      <c r="C347" s="35"/>
      <c r="D347" s="45"/>
      <c r="E347" s="45"/>
      <c r="F347" s="45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</row>
    <row r="348" spans="1:20" x14ac:dyDescent="0.25">
      <c r="A348" s="35"/>
      <c r="B348" s="84"/>
      <c r="C348" s="35"/>
      <c r="D348" s="45"/>
      <c r="E348" s="45"/>
      <c r="F348" s="45"/>
    </row>
    <row r="349" spans="1:20" x14ac:dyDescent="0.25">
      <c r="A349" s="35"/>
      <c r="B349" s="84"/>
      <c r="C349" s="35"/>
      <c r="D349" s="45"/>
      <c r="E349" s="45"/>
      <c r="F349" s="45"/>
    </row>
    <row r="350" spans="1:20" x14ac:dyDescent="0.25">
      <c r="A350" s="35"/>
      <c r="B350" s="84"/>
      <c r="C350" s="35"/>
      <c r="D350" s="45"/>
      <c r="E350" s="45"/>
      <c r="F350" s="45"/>
    </row>
    <row r="351" spans="1:20" x14ac:dyDescent="0.25">
      <c r="A351" s="35"/>
      <c r="B351" s="89"/>
      <c r="C351" s="35"/>
      <c r="D351" s="45"/>
      <c r="E351" s="45"/>
      <c r="F351" s="45"/>
    </row>
    <row r="352" spans="1:20" x14ac:dyDescent="0.25">
      <c r="A352" s="35"/>
      <c r="B352" s="84"/>
      <c r="C352" s="35"/>
      <c r="D352" s="45"/>
      <c r="E352" s="45"/>
      <c r="F352" s="45"/>
    </row>
    <row r="353" spans="1:6" x14ac:dyDescent="0.25">
      <c r="A353" s="35"/>
      <c r="B353" s="25"/>
      <c r="C353" s="35"/>
      <c r="D353" s="45"/>
      <c r="E353" s="45"/>
      <c r="F353" s="45"/>
    </row>
    <row r="354" spans="1:6" x14ac:dyDescent="0.25">
      <c r="A354" s="35"/>
      <c r="B354" s="25"/>
      <c r="C354" s="45"/>
      <c r="D354" s="45"/>
      <c r="E354" s="45"/>
      <c r="F354" s="45"/>
    </row>
    <row r="355" spans="1:6" x14ac:dyDescent="0.25">
      <c r="A355" s="35"/>
      <c r="B355" s="25"/>
      <c r="C355" s="35"/>
      <c r="D355" s="45"/>
      <c r="E355" s="45"/>
      <c r="F355" s="45"/>
    </row>
    <row r="356" spans="1:6" x14ac:dyDescent="0.25">
      <c r="A356" s="35"/>
      <c r="B356" s="84"/>
      <c r="C356" s="35"/>
      <c r="D356" s="45"/>
      <c r="E356" s="45"/>
      <c r="F356" s="45"/>
    </row>
    <row r="357" spans="1:6" x14ac:dyDescent="0.25">
      <c r="A357" s="35"/>
      <c r="B357" s="84"/>
      <c r="C357" s="35"/>
      <c r="D357" s="45"/>
      <c r="E357" s="45"/>
      <c r="F357" s="45"/>
    </row>
    <row r="358" spans="1:6" x14ac:dyDescent="0.25">
      <c r="A358" s="35"/>
      <c r="B358" s="84"/>
      <c r="C358" s="35"/>
      <c r="D358" s="45"/>
      <c r="E358" s="45"/>
      <c r="F358" s="45"/>
    </row>
    <row r="359" spans="1:6" x14ac:dyDescent="0.25">
      <c r="A359" s="35"/>
      <c r="B359" s="84"/>
      <c r="C359" s="35"/>
      <c r="D359" s="45"/>
      <c r="E359" s="45"/>
      <c r="F359" s="45"/>
    </row>
    <row r="360" spans="1:6" x14ac:dyDescent="0.25">
      <c r="A360" s="35"/>
      <c r="B360" s="84"/>
      <c r="C360" s="35"/>
      <c r="D360" s="45"/>
      <c r="E360" s="45"/>
      <c r="F360" s="45"/>
    </row>
    <row r="361" spans="1:6" x14ac:dyDescent="0.25">
      <c r="A361" s="35"/>
      <c r="B361" s="84"/>
      <c r="C361" s="35"/>
      <c r="D361" s="69"/>
      <c r="E361" s="45"/>
      <c r="F361" s="69"/>
    </row>
    <row r="362" spans="1:6" x14ac:dyDescent="0.25">
      <c r="A362" s="35"/>
      <c r="B362" s="25"/>
      <c r="C362" s="35"/>
      <c r="D362" s="45"/>
      <c r="E362" s="69"/>
      <c r="F362" s="52"/>
    </row>
    <row r="363" spans="1:6" x14ac:dyDescent="0.25">
      <c r="A363" s="35"/>
      <c r="B363" s="25"/>
      <c r="C363" s="35"/>
      <c r="D363" s="64"/>
      <c r="E363" s="52"/>
      <c r="F363" s="44"/>
    </row>
    <row r="364" spans="1:6" x14ac:dyDescent="0.25">
      <c r="A364" s="35"/>
      <c r="B364" s="25"/>
      <c r="C364" s="35"/>
      <c r="D364" s="64"/>
      <c r="E364" s="64"/>
      <c r="F364" s="44"/>
    </row>
    <row r="365" spans="1:6" x14ac:dyDescent="0.25">
      <c r="A365" s="35"/>
      <c r="B365" s="25"/>
      <c r="C365" s="35"/>
      <c r="D365" s="64"/>
      <c r="E365" s="64"/>
      <c r="F365" s="44"/>
    </row>
    <row r="366" spans="1:6" x14ac:dyDescent="0.25">
      <c r="A366" s="35"/>
      <c r="B366" s="25"/>
      <c r="C366" s="35"/>
      <c r="D366" s="64"/>
      <c r="E366" s="64"/>
      <c r="F366" s="44"/>
    </row>
    <row r="367" spans="1:6" x14ac:dyDescent="0.25">
      <c r="A367" s="35"/>
      <c r="B367" s="25"/>
      <c r="C367" s="35"/>
      <c r="D367" s="64"/>
      <c r="E367" s="64"/>
      <c r="F367" s="44"/>
    </row>
    <row r="368" spans="1:6" x14ac:dyDescent="0.25">
      <c r="A368" s="35"/>
      <c r="B368" s="84"/>
      <c r="C368" s="35"/>
      <c r="D368" s="64"/>
      <c r="E368" s="64"/>
      <c r="F368" s="44"/>
    </row>
    <row r="369" spans="1:6" x14ac:dyDescent="0.25">
      <c r="A369" s="35"/>
      <c r="B369" s="25"/>
      <c r="C369" s="35"/>
      <c r="D369" s="64"/>
      <c r="E369" s="64"/>
      <c r="F369" s="44"/>
    </row>
    <row r="370" spans="1:6" x14ac:dyDescent="0.25">
      <c r="A370" s="35"/>
      <c r="B370" s="25"/>
      <c r="C370" s="35"/>
      <c r="D370" s="64"/>
      <c r="E370" s="64"/>
      <c r="F370" s="44"/>
    </row>
    <row r="371" spans="1:6" x14ac:dyDescent="0.25">
      <c r="A371" s="35"/>
      <c r="B371" s="25"/>
      <c r="C371" s="35"/>
      <c r="D371" s="64"/>
      <c r="E371" s="64"/>
      <c r="F371" s="44"/>
    </row>
    <row r="372" spans="1:6" x14ac:dyDescent="0.25">
      <c r="A372" s="35"/>
      <c r="B372" s="25"/>
      <c r="C372" s="35"/>
      <c r="D372" s="45"/>
      <c r="E372" s="64"/>
      <c r="F372" s="52"/>
    </row>
    <row r="373" spans="1:6" x14ac:dyDescent="0.25">
      <c r="A373" s="35"/>
      <c r="B373" s="25"/>
      <c r="C373" s="35"/>
      <c r="D373" s="45"/>
      <c r="E373" s="45"/>
      <c r="F373" s="52"/>
    </row>
    <row r="374" spans="1:6" x14ac:dyDescent="0.25">
      <c r="A374" s="35"/>
      <c r="B374" s="25"/>
      <c r="C374" s="35"/>
      <c r="D374" s="45"/>
      <c r="E374" s="45"/>
      <c r="F374" s="52"/>
    </row>
    <row r="375" spans="1:6" x14ac:dyDescent="0.25">
      <c r="A375" s="35"/>
      <c r="B375" s="25"/>
      <c r="C375" s="35"/>
      <c r="D375" s="45"/>
      <c r="E375" s="45"/>
      <c r="F375" s="52"/>
    </row>
    <row r="376" spans="1:6" x14ac:dyDescent="0.25">
      <c r="A376" s="35"/>
      <c r="B376" s="25"/>
      <c r="C376" s="35"/>
      <c r="D376" s="45"/>
      <c r="E376" s="45"/>
      <c r="F376" s="52"/>
    </row>
    <row r="377" spans="1:6" x14ac:dyDescent="0.25">
      <c r="A377" s="35"/>
      <c r="B377" s="25"/>
      <c r="C377" s="35"/>
      <c r="D377" s="45"/>
      <c r="E377" s="45"/>
      <c r="F377" s="52"/>
    </row>
    <row r="378" spans="1:6" x14ac:dyDescent="0.25">
      <c r="A378" s="35"/>
      <c r="B378" s="25"/>
      <c r="C378" s="35"/>
      <c r="D378" s="45"/>
      <c r="E378" s="45"/>
      <c r="F378" s="52"/>
    </row>
    <row r="379" spans="1:6" x14ac:dyDescent="0.25">
      <c r="A379" s="35"/>
      <c r="B379" s="25"/>
      <c r="C379" s="35"/>
      <c r="D379" s="45"/>
      <c r="E379" s="45"/>
      <c r="F379" s="52"/>
    </row>
    <row r="380" spans="1:6" x14ac:dyDescent="0.25">
      <c r="A380" s="35"/>
      <c r="B380" s="25"/>
      <c r="C380" s="35"/>
      <c r="D380" s="45"/>
      <c r="E380" s="45"/>
      <c r="F380" s="52"/>
    </row>
    <row r="381" spans="1:6" x14ac:dyDescent="0.25">
      <c r="A381" s="35"/>
      <c r="B381" s="25"/>
      <c r="C381" s="35"/>
      <c r="D381" s="45"/>
      <c r="E381" s="45"/>
      <c r="F381" s="52"/>
    </row>
    <row r="382" spans="1:6" x14ac:dyDescent="0.25">
      <c r="A382" s="35"/>
      <c r="B382" s="25"/>
      <c r="C382" s="35"/>
      <c r="D382" s="45"/>
      <c r="E382" s="45"/>
      <c r="F382" s="52"/>
    </row>
    <row r="383" spans="1:6" x14ac:dyDescent="0.25">
      <c r="A383" s="35"/>
      <c r="B383" s="25"/>
      <c r="C383" s="35"/>
      <c r="D383" s="45"/>
      <c r="E383" s="45"/>
      <c r="F383" s="52"/>
    </row>
    <row r="384" spans="1:6" x14ac:dyDescent="0.25">
      <c r="A384" s="35"/>
      <c r="B384" s="25"/>
      <c r="C384" s="35"/>
      <c r="D384" s="45"/>
      <c r="E384" s="45"/>
      <c r="F384" s="52"/>
    </row>
    <row r="385" spans="1:6" x14ac:dyDescent="0.25">
      <c r="A385" s="35"/>
      <c r="B385" s="25"/>
      <c r="C385" s="35"/>
      <c r="D385" s="45"/>
      <c r="E385" s="45"/>
      <c r="F385" s="52"/>
    </row>
    <row r="386" spans="1:6" x14ac:dyDescent="0.25">
      <c r="A386" s="35"/>
      <c r="B386" s="25"/>
      <c r="C386" s="35"/>
      <c r="D386" s="45"/>
      <c r="E386" s="45"/>
      <c r="F386" s="52"/>
    </row>
    <row r="387" spans="1:6" x14ac:dyDescent="0.25">
      <c r="A387" s="35"/>
      <c r="B387" s="25"/>
      <c r="C387" s="35"/>
      <c r="D387" s="45"/>
      <c r="E387" s="45"/>
      <c r="F387" s="52"/>
    </row>
    <row r="388" spans="1:6" x14ac:dyDescent="0.25">
      <c r="A388" s="35"/>
      <c r="B388" s="25"/>
      <c r="C388" s="35"/>
      <c r="D388" s="45"/>
      <c r="E388" s="45"/>
      <c r="F388" s="52"/>
    </row>
    <row r="389" spans="1:6" x14ac:dyDescent="0.25">
      <c r="A389" s="35"/>
      <c r="B389" s="25"/>
      <c r="C389" s="35"/>
      <c r="D389" s="45"/>
      <c r="E389" s="45"/>
      <c r="F389" s="52"/>
    </row>
    <row r="390" spans="1:6" x14ac:dyDescent="0.25">
      <c r="A390" s="35"/>
      <c r="B390" s="25"/>
      <c r="C390" s="35"/>
      <c r="D390" s="45"/>
      <c r="E390" s="45"/>
      <c r="F390" s="52"/>
    </row>
    <row r="391" spans="1:6" x14ac:dyDescent="0.25">
      <c r="A391" s="35"/>
      <c r="B391" s="25"/>
      <c r="C391" s="35"/>
      <c r="D391" s="45"/>
      <c r="E391" s="45"/>
      <c r="F391" s="52"/>
    </row>
    <row r="392" spans="1:6" x14ac:dyDescent="0.25">
      <c r="A392" s="35"/>
      <c r="B392" s="25"/>
      <c r="C392" s="35"/>
      <c r="D392" s="45"/>
      <c r="E392" s="45"/>
      <c r="F392" s="52"/>
    </row>
    <row r="393" spans="1:6" x14ac:dyDescent="0.25">
      <c r="A393" s="35"/>
      <c r="B393" s="25"/>
      <c r="C393" s="35"/>
      <c r="D393" s="45"/>
      <c r="E393" s="45"/>
      <c r="F393" s="52"/>
    </row>
    <row r="394" spans="1:6" x14ac:dyDescent="0.25">
      <c r="A394" s="35"/>
      <c r="B394" s="25"/>
      <c r="C394" s="35"/>
      <c r="D394" s="45"/>
      <c r="E394" s="45"/>
      <c r="F394" s="52"/>
    </row>
    <row r="395" spans="1:6" x14ac:dyDescent="0.25">
      <c r="A395" s="35"/>
      <c r="B395" s="25"/>
      <c r="C395" s="35"/>
      <c r="D395" s="45"/>
      <c r="E395" s="45"/>
      <c r="F395" s="52"/>
    </row>
    <row r="396" spans="1:6" x14ac:dyDescent="0.25">
      <c r="A396" s="35"/>
      <c r="B396" s="25"/>
      <c r="C396" s="35"/>
      <c r="D396" s="45"/>
      <c r="E396" s="45"/>
      <c r="F396" s="52"/>
    </row>
    <row r="397" spans="1:6" x14ac:dyDescent="0.25">
      <c r="A397" s="35"/>
      <c r="B397" s="25"/>
      <c r="C397" s="35"/>
      <c r="D397" s="45"/>
      <c r="E397" s="45"/>
      <c r="F397" s="52"/>
    </row>
    <row r="398" spans="1:6" x14ac:dyDescent="0.25">
      <c r="A398" s="35"/>
      <c r="B398" s="25"/>
      <c r="C398" s="35"/>
      <c r="D398" s="45"/>
      <c r="E398" s="52"/>
      <c r="F398" s="52"/>
    </row>
    <row r="399" spans="1:6" x14ac:dyDescent="0.25">
      <c r="A399" s="35"/>
      <c r="B399" s="25"/>
      <c r="C399" s="35"/>
      <c r="D399" s="45"/>
      <c r="E399" s="52"/>
      <c r="F399" s="52"/>
    </row>
    <row r="400" spans="1:6" x14ac:dyDescent="0.25">
      <c r="A400" s="35"/>
      <c r="B400" s="25"/>
      <c r="C400" s="35"/>
      <c r="D400" s="45"/>
      <c r="E400" s="52"/>
      <c r="F400" s="52"/>
    </row>
    <row r="401" spans="1:6" x14ac:dyDescent="0.25">
      <c r="A401" s="35"/>
      <c r="B401" s="25"/>
      <c r="C401" s="35"/>
      <c r="D401" s="45"/>
      <c r="E401" s="52"/>
      <c r="F401" s="52"/>
    </row>
    <row r="402" spans="1:6" x14ac:dyDescent="0.25">
      <c r="A402" s="35"/>
      <c r="B402" s="25"/>
      <c r="C402" s="35"/>
      <c r="D402" s="45"/>
      <c r="E402" s="52"/>
      <c r="F402" s="52"/>
    </row>
    <row r="403" spans="1:6" x14ac:dyDescent="0.25">
      <c r="A403" s="35"/>
      <c r="B403" s="25"/>
      <c r="C403" s="35"/>
      <c r="D403" s="45"/>
      <c r="E403" s="52"/>
      <c r="F403" s="52"/>
    </row>
    <row r="404" spans="1:6" x14ac:dyDescent="0.25">
      <c r="A404" s="35"/>
      <c r="B404" s="25"/>
      <c r="C404" s="35"/>
      <c r="D404" s="45"/>
      <c r="E404" s="52"/>
      <c r="F404" s="52"/>
    </row>
    <row r="405" spans="1:6" x14ac:dyDescent="0.25">
      <c r="A405" s="35"/>
      <c r="B405" s="25"/>
      <c r="C405" s="35"/>
      <c r="D405" s="45"/>
      <c r="E405" s="52"/>
      <c r="F405" s="52"/>
    </row>
    <row r="406" spans="1:6" x14ac:dyDescent="0.25">
      <c r="A406" s="35"/>
      <c r="B406" s="25"/>
      <c r="C406" s="35"/>
      <c r="D406" s="45"/>
      <c r="E406" s="52"/>
      <c r="F406" s="52"/>
    </row>
    <row r="407" spans="1:6" x14ac:dyDescent="0.25">
      <c r="A407" s="35"/>
      <c r="B407" s="25"/>
      <c r="C407" s="35"/>
      <c r="D407" s="45"/>
      <c r="E407" s="52"/>
      <c r="F407" s="52"/>
    </row>
    <row r="408" spans="1:6" x14ac:dyDescent="0.25">
      <c r="A408" s="35"/>
      <c r="B408" s="25"/>
      <c r="C408" s="35"/>
      <c r="D408" s="45"/>
      <c r="E408" s="52"/>
      <c r="F408" s="52"/>
    </row>
    <row r="409" spans="1:6" x14ac:dyDescent="0.25">
      <c r="A409" s="35"/>
      <c r="B409" s="25"/>
      <c r="C409" s="35"/>
      <c r="D409" s="45"/>
      <c r="E409" s="52"/>
      <c r="F409" s="52"/>
    </row>
    <row r="410" spans="1:6" x14ac:dyDescent="0.25">
      <c r="A410" s="35"/>
      <c r="B410" s="25"/>
      <c r="C410" s="35"/>
      <c r="D410" s="45"/>
      <c r="E410" s="52"/>
      <c r="F410" s="52"/>
    </row>
    <row r="411" spans="1:6" x14ac:dyDescent="0.25">
      <c r="A411" s="35"/>
      <c r="B411" s="25"/>
      <c r="C411" s="35"/>
      <c r="D411" s="45"/>
      <c r="E411" s="52"/>
      <c r="F411" s="52"/>
    </row>
    <row r="412" spans="1:6" x14ac:dyDescent="0.25">
      <c r="A412" s="35"/>
      <c r="B412" s="25"/>
      <c r="C412" s="35"/>
      <c r="D412" s="45"/>
      <c r="E412" s="52"/>
      <c r="F412" s="52"/>
    </row>
    <row r="413" spans="1:6" x14ac:dyDescent="0.25">
      <c r="A413" s="35"/>
      <c r="B413" s="25"/>
      <c r="C413" s="35"/>
      <c r="D413" s="45"/>
      <c r="E413" s="52"/>
      <c r="F413" s="52"/>
    </row>
    <row r="414" spans="1:6" x14ac:dyDescent="0.25">
      <c r="A414" s="35"/>
      <c r="B414" s="25"/>
      <c r="C414" s="35"/>
      <c r="D414" s="45"/>
      <c r="E414" s="52"/>
      <c r="F414" s="52"/>
    </row>
    <row r="415" spans="1:6" x14ac:dyDescent="0.25">
      <c r="A415" s="35"/>
      <c r="B415" s="25"/>
      <c r="C415" s="35"/>
      <c r="D415" s="45"/>
      <c r="E415" s="52"/>
      <c r="F415" s="52"/>
    </row>
    <row r="416" spans="1:6" x14ac:dyDescent="0.25">
      <c r="A416" s="35"/>
      <c r="B416" s="25"/>
      <c r="C416" s="35"/>
      <c r="D416" s="45"/>
      <c r="E416" s="52"/>
      <c r="F416" s="52"/>
    </row>
    <row r="417" spans="1:6" x14ac:dyDescent="0.25">
      <c r="A417" s="35"/>
      <c r="B417" s="25"/>
      <c r="C417" s="35"/>
      <c r="D417" s="45"/>
      <c r="E417" s="52"/>
      <c r="F417" s="52"/>
    </row>
    <row r="418" spans="1:6" x14ac:dyDescent="0.25">
      <c r="A418" s="35"/>
      <c r="B418" s="25"/>
      <c r="C418" s="35"/>
      <c r="D418" s="45"/>
      <c r="E418" s="52"/>
      <c r="F418" s="52"/>
    </row>
    <row r="419" spans="1:6" x14ac:dyDescent="0.25">
      <c r="A419" s="35"/>
      <c r="B419" s="25"/>
      <c r="C419" s="35"/>
      <c r="D419" s="45"/>
      <c r="E419" s="52"/>
      <c r="F419" s="52"/>
    </row>
    <row r="420" spans="1:6" x14ac:dyDescent="0.25">
      <c r="A420" s="35"/>
      <c r="B420" s="25"/>
      <c r="C420" s="35"/>
      <c r="D420" s="45"/>
      <c r="E420" s="52"/>
      <c r="F420" s="52"/>
    </row>
    <row r="421" spans="1:6" x14ac:dyDescent="0.25">
      <c r="A421" s="35"/>
      <c r="B421" s="25"/>
      <c r="C421" s="35"/>
      <c r="D421" s="45"/>
      <c r="E421" s="52"/>
      <c r="F421" s="52"/>
    </row>
    <row r="422" spans="1:6" x14ac:dyDescent="0.25">
      <c r="A422" s="35"/>
      <c r="B422" s="25"/>
      <c r="C422" s="35"/>
      <c r="D422" s="45"/>
      <c r="E422" s="52"/>
      <c r="F422" s="52"/>
    </row>
    <row r="423" spans="1:6" x14ac:dyDescent="0.25">
      <c r="A423" s="35"/>
      <c r="B423" s="25"/>
      <c r="C423" s="35"/>
      <c r="D423" s="45"/>
      <c r="E423" s="52"/>
      <c r="F423" s="52"/>
    </row>
    <row r="424" spans="1:6" x14ac:dyDescent="0.25">
      <c r="A424" s="35"/>
      <c r="B424" s="25"/>
      <c r="C424" s="35"/>
      <c r="D424" s="45"/>
      <c r="E424" s="52"/>
      <c r="F424" s="52"/>
    </row>
    <row r="425" spans="1:6" x14ac:dyDescent="0.25">
      <c r="A425" s="35"/>
      <c r="B425" s="25"/>
      <c r="C425" s="35"/>
      <c r="D425" s="45"/>
      <c r="E425" s="52"/>
      <c r="F425" s="52"/>
    </row>
    <row r="426" spans="1:6" x14ac:dyDescent="0.25">
      <c r="A426" s="35"/>
      <c r="B426" s="25"/>
      <c r="C426" s="35"/>
      <c r="D426" s="45"/>
      <c r="E426" s="52"/>
      <c r="F426" s="52"/>
    </row>
    <row r="427" spans="1:6" x14ac:dyDescent="0.25">
      <c r="A427" s="35"/>
      <c r="B427" s="25"/>
      <c r="C427" s="35"/>
      <c r="D427" s="45"/>
      <c r="E427" s="52"/>
      <c r="F427" s="52"/>
    </row>
    <row r="428" spans="1:6" x14ac:dyDescent="0.25">
      <c r="A428" s="35"/>
      <c r="B428" s="25"/>
      <c r="C428" s="35"/>
      <c r="D428" s="45"/>
      <c r="E428" s="52"/>
      <c r="F428" s="52"/>
    </row>
    <row r="429" spans="1:6" x14ac:dyDescent="0.25">
      <c r="A429" s="35"/>
      <c r="B429" s="25"/>
      <c r="C429" s="35"/>
      <c r="D429" s="45"/>
      <c r="E429" s="52"/>
      <c r="F429" s="52"/>
    </row>
    <row r="430" spans="1:6" x14ac:dyDescent="0.25">
      <c r="A430" s="35"/>
      <c r="B430" s="25"/>
      <c r="C430" s="35"/>
      <c r="D430" s="45"/>
      <c r="E430" s="52"/>
      <c r="F430" s="52"/>
    </row>
    <row r="431" spans="1:6" x14ac:dyDescent="0.25">
      <c r="A431" s="35"/>
      <c r="B431" s="25"/>
      <c r="C431" s="35"/>
      <c r="D431" s="45"/>
      <c r="E431" s="52"/>
      <c r="F431" s="52"/>
    </row>
    <row r="432" spans="1:6" x14ac:dyDescent="0.25">
      <c r="A432" s="35"/>
      <c r="B432" s="25"/>
      <c r="C432" s="35"/>
      <c r="D432" s="45"/>
      <c r="E432" s="52"/>
      <c r="F432" s="45"/>
    </row>
  </sheetData>
  <mergeCells count="10">
    <mergeCell ref="H7:M7"/>
    <mergeCell ref="A8:F8"/>
    <mergeCell ref="A9:F9"/>
    <mergeCell ref="A11:F11"/>
    <mergeCell ref="A2:F2"/>
    <mergeCell ref="A3:F3"/>
    <mergeCell ref="A4:F4"/>
    <mergeCell ref="A5:F5"/>
    <mergeCell ref="A6:F6"/>
    <mergeCell ref="A7:F7"/>
  </mergeCells>
  <pageMargins left="0.39370078740157483" right="0.39370078740157483" top="0.98425196850393704" bottom="0.98425196850393704" header="0" footer="0"/>
  <pageSetup scale="85" fitToHeight="0" orientation="portrait" r:id="rId1"/>
  <headerFooter alignWithMargins="0"/>
  <rowBreaks count="2" manualBreakCount="2">
    <brk id="32" max="5" man="1"/>
    <brk id="82" max="5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170"/>
  <sheetViews>
    <sheetView zoomScale="70" zoomScaleNormal="70" workbookViewId="0">
      <selection activeCell="F10" sqref="F10"/>
    </sheetView>
  </sheetViews>
  <sheetFormatPr baseColWidth="10" defaultColWidth="12.5703125" defaultRowHeight="21.75" customHeight="1" x14ac:dyDescent="0.25"/>
  <cols>
    <col min="1" max="1" width="12.5703125" style="1"/>
    <col min="2" max="2" width="20" style="1" customWidth="1"/>
    <col min="3" max="5" width="12.5703125" style="1"/>
    <col min="6" max="6" width="13.85546875" style="1" customWidth="1"/>
    <col min="7" max="7" width="14.85546875" style="1" customWidth="1"/>
    <col min="8" max="8" width="15.28515625" style="1" customWidth="1"/>
    <col min="9" max="14" width="17.140625" style="1" customWidth="1"/>
    <col min="15" max="16" width="12.5703125" style="1"/>
    <col min="17" max="17" width="16.7109375" style="1" bestFit="1" customWidth="1"/>
    <col min="18" max="20" width="12.5703125" style="1"/>
    <col min="21" max="21" width="12.7109375" style="1" customWidth="1"/>
    <col min="22" max="16384" width="12.5703125" style="1"/>
  </cols>
  <sheetData>
    <row r="2" spans="1:28" ht="21.75" customHeight="1" x14ac:dyDescent="0.3"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28" ht="21.75" customHeight="1" thickBot="1" x14ac:dyDescent="0.3">
      <c r="U3" s="1" t="s">
        <v>27</v>
      </c>
    </row>
    <row r="4" spans="1:28" s="7" customFormat="1" ht="21.75" customHeight="1" x14ac:dyDescent="0.25">
      <c r="A4" s="179"/>
      <c r="B4" s="179" t="s">
        <v>134</v>
      </c>
      <c r="C4" s="181"/>
      <c r="D4" s="182"/>
      <c r="E4" s="5" t="s">
        <v>20</v>
      </c>
      <c r="F4" s="5" t="s">
        <v>19</v>
      </c>
      <c r="G4" s="184" t="s">
        <v>18</v>
      </c>
      <c r="H4" s="185"/>
      <c r="I4" s="186"/>
      <c r="J4" s="4" t="s">
        <v>17</v>
      </c>
      <c r="K4" s="4" t="s">
        <v>16</v>
      </c>
      <c r="L4" s="4" t="s">
        <v>31</v>
      </c>
      <c r="M4" s="4" t="s">
        <v>15</v>
      </c>
      <c r="N4" s="4" t="s">
        <v>14</v>
      </c>
      <c r="O4" s="17" t="s">
        <v>29</v>
      </c>
      <c r="P4" s="19" t="s">
        <v>34</v>
      </c>
      <c r="U4" s="7" t="s">
        <v>26</v>
      </c>
      <c r="Y4" s="7" t="s">
        <v>25</v>
      </c>
    </row>
    <row r="5" spans="1:28" s="7" customFormat="1" ht="21.75" customHeight="1" thickBot="1" x14ac:dyDescent="0.3">
      <c r="A5" s="180"/>
      <c r="B5" s="180"/>
      <c r="C5" s="5" t="s">
        <v>13</v>
      </c>
      <c r="D5" s="5" t="s">
        <v>12</v>
      </c>
      <c r="E5" s="6" t="s">
        <v>11</v>
      </c>
      <c r="F5" s="5" t="s">
        <v>10</v>
      </c>
      <c r="G5" s="4" t="s">
        <v>9</v>
      </c>
      <c r="H5" s="4" t="s">
        <v>8</v>
      </c>
      <c r="I5" s="4" t="s">
        <v>28</v>
      </c>
      <c r="J5" s="4" t="s">
        <v>5</v>
      </c>
      <c r="K5" s="3" t="s">
        <v>7</v>
      </c>
      <c r="L5" s="3" t="s">
        <v>32</v>
      </c>
      <c r="M5" s="3" t="s">
        <v>5</v>
      </c>
      <c r="N5" s="3" t="s">
        <v>6</v>
      </c>
      <c r="O5" s="18" t="s">
        <v>30</v>
      </c>
      <c r="P5" s="18" t="s">
        <v>35</v>
      </c>
      <c r="U5" s="7" t="s">
        <v>24</v>
      </c>
      <c r="V5" s="7" t="s">
        <v>23</v>
      </c>
      <c r="W5" s="7" t="s">
        <v>22</v>
      </c>
      <c r="X5" s="7" t="s">
        <v>21</v>
      </c>
      <c r="Y5" s="7" t="s">
        <v>24</v>
      </c>
      <c r="Z5" s="7" t="s">
        <v>23</v>
      </c>
      <c r="AA5" s="7" t="s">
        <v>22</v>
      </c>
      <c r="AB5" s="7" t="s">
        <v>21</v>
      </c>
    </row>
    <row r="6" spans="1:28" ht="21.75" customHeight="1" thickBot="1" x14ac:dyDescent="0.3">
      <c r="A6" s="21"/>
      <c r="B6" s="22" t="s">
        <v>154</v>
      </c>
      <c r="C6" s="12">
        <f>1.2+E6</f>
        <v>1.31</v>
      </c>
      <c r="D6" s="12">
        <f>1.2+E6</f>
        <v>1.31</v>
      </c>
      <c r="E6" s="11">
        <v>0.11</v>
      </c>
      <c r="F6" s="20">
        <f>'CUADRO PARALELISMO'!L117</f>
        <v>7945.8600000000006</v>
      </c>
      <c r="G6" s="15">
        <f>IF(C6&gt;0,(((($U6*$W6)+($V6-$U6)*$X6/2)+($Y6*$AA6)+($Z6-$Y6)*$AB6/2)*$F6/2+(0.1*U6*F6)),"")</f>
        <v>7954.6004460000013</v>
      </c>
      <c r="H6" s="15">
        <f t="shared" ref="H6:H15" si="0">IF(C6&gt;0,((($V6*$X6)+($Z6*$AB6))/2)*F6,"")-I6</f>
        <v>0</v>
      </c>
      <c r="I6" s="15">
        <f t="shared" ref="I6:I15" si="1">IF(AND(C6&gt;4,D6&gt;4),(($V6*(C6-4))+($Z6*(D6-4)))/2*F6,IF(C6&gt;0,(IF(C6&gt;4,(($V6*(C6-4))*F6*(C6-4)/(C6-D6)),0)+IF(D6&gt;4,(($Z6*(D6-4))*F6*(D6-4)/(D6-C6)),0))/2,""))</f>
        <v>0</v>
      </c>
      <c r="J6" s="15">
        <f t="shared" ref="J6:J15" si="2">IF(C6&gt;0,$G6+$H6+I6,"")</f>
        <v>7954.6004460000013</v>
      </c>
      <c r="K6" s="14">
        <f t="shared" ref="K6:K15" si="3">IF(C6&gt;0,0.1*$U6*$F6,"")</f>
        <v>564.15606000000002</v>
      </c>
      <c r="L6" s="14">
        <f t="shared" ref="L6:L15" si="4">F6*U6*(E6+0.3)</f>
        <v>2313.0398459999997</v>
      </c>
      <c r="M6" s="14">
        <f t="shared" ref="M6:M15" si="5">IF(C6&gt;0,$J6-$K6-L6-(PI()*($E6^2)/4)*$F6,"")</f>
        <v>5001.8925074075814</v>
      </c>
      <c r="N6" s="14">
        <f t="shared" ref="N6:N15" si="6">IF(C6&gt;0,0.2*$J6+1.1*(PI()*($E6^2)/4)*$F6,"")</f>
        <v>1673.9833250516626</v>
      </c>
      <c r="O6" s="14">
        <f t="shared" ref="O6:O15" si="7">2*F6*IF(AND(C6&gt;3,D6&lt;3),2.4*(C6-3)/(C6-D6),IF(AND(D6&gt;3,C6&lt;3),2.4*(D6-3)/(D6-C6),IF(AND(C6&gt;3,D6&gt;3),3.9,0)))</f>
        <v>0</v>
      </c>
      <c r="P6" s="14">
        <f>O6/(3.9*3.5*2)</f>
        <v>0</v>
      </c>
      <c r="T6" s="13"/>
      <c r="U6" s="1">
        <f t="shared" ref="U6:U15" si="8">IF(C6&gt;0,IF($E6&lt;=0.65,$E6+0.6,$E6+0.9),"")</f>
        <v>0.71</v>
      </c>
      <c r="V6" s="1">
        <f t="shared" ref="V6:V15" si="9">IF(C6&gt;0,(IF(($C6)&lt;=2,0,$U6+(1/10)*X6*2)),"")</f>
        <v>0</v>
      </c>
      <c r="W6" s="1">
        <f>IF(C6&gt;0,IF($C6&lt;=2,$C6,2),"")</f>
        <v>1.31</v>
      </c>
      <c r="X6" s="1">
        <f t="shared" ref="X6:X15" si="10">IF(C6&gt;0,IF(C6&gt;2,C6-2,0),"")</f>
        <v>0</v>
      </c>
      <c r="Y6" s="1">
        <f t="shared" ref="Y6:Y15" si="11">IF(C6&gt;0,IF($E6&lt;=0.65,$E6+0.6,$E6+0.9),"")</f>
        <v>0.71</v>
      </c>
      <c r="Z6" s="1">
        <f t="shared" ref="Z6:Z15" si="12">IF(C6&gt;0,(IF(($D6)&lt;=2,0,$U6+(1/10)*AB6*2)),"")</f>
        <v>0</v>
      </c>
      <c r="AA6" s="1">
        <f t="shared" ref="AA6:AA15" si="13">IF(C6&gt;0,IF($D6&lt;=2,$D6,2),"")</f>
        <v>1.31</v>
      </c>
      <c r="AB6" s="1">
        <f t="shared" ref="AB6:AB15" si="14">IF(C6&gt;0,IF(D6&gt;2,D6-2,0),"")</f>
        <v>0</v>
      </c>
    </row>
    <row r="7" spans="1:28" ht="21.75" customHeight="1" thickBot="1" x14ac:dyDescent="0.3">
      <c r="A7" s="23"/>
      <c r="B7" s="22" t="s">
        <v>153</v>
      </c>
      <c r="C7" s="12">
        <f t="shared" ref="C7:C15" si="15">1.2+E7</f>
        <v>1.2749999999999999</v>
      </c>
      <c r="D7" s="12">
        <f t="shared" ref="D7:D15" si="16">1.2+E7</f>
        <v>1.2749999999999999</v>
      </c>
      <c r="E7" s="11">
        <v>7.4999999999999997E-2</v>
      </c>
      <c r="F7" s="93">
        <f>'CUADRO PARALELISMO'!K117</f>
        <v>688.39999999999782</v>
      </c>
      <c r="G7" s="10">
        <f t="shared" ref="G7:G15" si="17">IF(C7&gt;0,(((($U7*$W7)+($V7-$U7)*$X7/2)+($Y7*$AA7)+($Z7-$Y7)*$AB7/2)*$F7/2+(0.1*U7*F7)),"")</f>
        <v>638.92124999999794</v>
      </c>
      <c r="H7" s="10">
        <f t="shared" si="0"/>
        <v>0</v>
      </c>
      <c r="I7" s="10">
        <f t="shared" si="1"/>
        <v>0</v>
      </c>
      <c r="J7" s="10">
        <f t="shared" si="2"/>
        <v>638.92124999999794</v>
      </c>
      <c r="K7" s="9">
        <f t="shared" si="3"/>
        <v>46.46699999999985</v>
      </c>
      <c r="L7" s="9">
        <f t="shared" si="4"/>
        <v>174.25124999999943</v>
      </c>
      <c r="M7" s="9">
        <f t="shared" si="5"/>
        <v>415.16174196178287</v>
      </c>
      <c r="N7" s="9">
        <f t="shared" si="6"/>
        <v>131.12963384203692</v>
      </c>
      <c r="O7" s="9">
        <f t="shared" si="7"/>
        <v>0</v>
      </c>
      <c r="P7" s="9">
        <f t="shared" ref="P7:P15" si="18">O7/(3.9*3.5*2)</f>
        <v>0</v>
      </c>
      <c r="T7" s="13"/>
      <c r="U7" s="1">
        <f t="shared" si="8"/>
        <v>0.67499999999999993</v>
      </c>
      <c r="V7" s="1">
        <f t="shared" si="9"/>
        <v>0</v>
      </c>
      <c r="W7" s="1">
        <f t="shared" ref="W7:W15" si="19">IF(C7&gt;0,IF($C7&lt;=2,$C7,2),"")</f>
        <v>1.2749999999999999</v>
      </c>
      <c r="X7" s="1">
        <f t="shared" si="10"/>
        <v>0</v>
      </c>
      <c r="Y7" s="1">
        <f t="shared" si="11"/>
        <v>0.67499999999999993</v>
      </c>
      <c r="Z7" s="1">
        <f t="shared" si="12"/>
        <v>0</v>
      </c>
      <c r="AA7" s="1">
        <f t="shared" si="13"/>
        <v>1.2749999999999999</v>
      </c>
      <c r="AB7" s="1">
        <f t="shared" si="14"/>
        <v>0</v>
      </c>
    </row>
    <row r="8" spans="1:28" ht="21.75" customHeight="1" thickBot="1" x14ac:dyDescent="0.3">
      <c r="A8" s="23"/>
      <c r="B8" s="22" t="s">
        <v>155</v>
      </c>
      <c r="C8" s="12">
        <f t="shared" si="15"/>
        <v>1.31</v>
      </c>
      <c r="D8" s="12">
        <f t="shared" si="16"/>
        <v>1.31</v>
      </c>
      <c r="E8" s="11">
        <v>0.11</v>
      </c>
      <c r="F8" s="93">
        <f>'CUADRO PARALELISMO'!N117</f>
        <v>1908</v>
      </c>
      <c r="G8" s="10">
        <f t="shared" si="17"/>
        <v>1910.0988000000002</v>
      </c>
      <c r="H8" s="10">
        <f t="shared" si="0"/>
        <v>0</v>
      </c>
      <c r="I8" s="10">
        <f t="shared" si="1"/>
        <v>0</v>
      </c>
      <c r="J8" s="10">
        <f t="shared" si="2"/>
        <v>1910.0988000000002</v>
      </c>
      <c r="K8" s="9">
        <f t="shared" si="3"/>
        <v>135.46799999999999</v>
      </c>
      <c r="L8" s="9">
        <f t="shared" si="4"/>
        <v>555.41879999999992</v>
      </c>
      <c r="M8" s="9">
        <f t="shared" si="5"/>
        <v>1201.0796696812761</v>
      </c>
      <c r="N8" s="9">
        <f t="shared" si="6"/>
        <v>401.96532335059669</v>
      </c>
      <c r="O8" s="9">
        <f t="shared" si="7"/>
        <v>0</v>
      </c>
      <c r="P8" s="9">
        <f t="shared" si="18"/>
        <v>0</v>
      </c>
      <c r="T8" s="13"/>
      <c r="U8" s="1">
        <f t="shared" si="8"/>
        <v>0.71</v>
      </c>
      <c r="V8" s="1">
        <f t="shared" si="9"/>
        <v>0</v>
      </c>
      <c r="W8" s="1">
        <f t="shared" si="19"/>
        <v>1.31</v>
      </c>
      <c r="X8" s="1">
        <f t="shared" si="10"/>
        <v>0</v>
      </c>
      <c r="Y8" s="1">
        <f t="shared" si="11"/>
        <v>0.71</v>
      </c>
      <c r="Z8" s="1">
        <f t="shared" si="12"/>
        <v>0</v>
      </c>
      <c r="AA8" s="1">
        <f t="shared" si="13"/>
        <v>1.31</v>
      </c>
      <c r="AB8" s="1">
        <f t="shared" si="14"/>
        <v>0</v>
      </c>
    </row>
    <row r="9" spans="1:28" ht="21.75" customHeight="1" thickBot="1" x14ac:dyDescent="0.3">
      <c r="A9" s="23"/>
      <c r="B9" s="22" t="s">
        <v>171</v>
      </c>
      <c r="C9" s="12">
        <f t="shared" si="15"/>
        <v>1.2749999999999999</v>
      </c>
      <c r="D9" s="12">
        <f t="shared" si="16"/>
        <v>1.2749999999999999</v>
      </c>
      <c r="E9" s="11">
        <v>7.4999999999999997E-2</v>
      </c>
      <c r="F9" s="93">
        <f>'CUADRO PARALELISMO'!M117</f>
        <v>204.38000000000102</v>
      </c>
      <c r="G9" s="10">
        <f t="shared" si="17"/>
        <v>189.69018750000092</v>
      </c>
      <c r="H9" s="10">
        <f t="shared" si="0"/>
        <v>0</v>
      </c>
      <c r="I9" s="10">
        <f t="shared" si="1"/>
        <v>0</v>
      </c>
      <c r="J9" s="10">
        <f t="shared" si="2"/>
        <v>189.69018750000092</v>
      </c>
      <c r="K9" s="9">
        <f t="shared" si="3"/>
        <v>13.795650000000068</v>
      </c>
      <c r="L9" s="9">
        <f t="shared" si="4"/>
        <v>51.733687500000258</v>
      </c>
      <c r="M9" s="9">
        <f t="shared" si="5"/>
        <v>123.25792681892774</v>
      </c>
      <c r="N9" s="9">
        <f>IF(C9&gt;0,0.2*$J9+1.1*(PI()*($E9^2)/4)*$F9,"")</f>
        <v>38.931252999180309</v>
      </c>
      <c r="O9" s="9">
        <f t="shared" si="7"/>
        <v>0</v>
      </c>
      <c r="P9" s="9">
        <f t="shared" si="18"/>
        <v>0</v>
      </c>
      <c r="T9" s="13"/>
      <c r="U9" s="1">
        <f t="shared" si="8"/>
        <v>0.67499999999999993</v>
      </c>
      <c r="V9" s="1">
        <f t="shared" si="9"/>
        <v>0</v>
      </c>
      <c r="W9" s="1">
        <f t="shared" si="19"/>
        <v>1.2749999999999999</v>
      </c>
      <c r="X9" s="1">
        <f t="shared" si="10"/>
        <v>0</v>
      </c>
      <c r="Y9" s="1">
        <f t="shared" si="11"/>
        <v>0.67499999999999993</v>
      </c>
      <c r="Z9" s="1">
        <f t="shared" si="12"/>
        <v>0</v>
      </c>
      <c r="AA9" s="1">
        <f t="shared" si="13"/>
        <v>1.2749999999999999</v>
      </c>
      <c r="AB9" s="1">
        <f t="shared" si="14"/>
        <v>0</v>
      </c>
    </row>
    <row r="10" spans="1:28" ht="21.75" customHeight="1" thickBot="1" x14ac:dyDescent="0.3">
      <c r="A10" s="23"/>
      <c r="B10" s="22" t="s">
        <v>135</v>
      </c>
      <c r="C10" s="12">
        <f t="shared" si="15"/>
        <v>1.31</v>
      </c>
      <c r="D10" s="12">
        <f t="shared" si="16"/>
        <v>1.31</v>
      </c>
      <c r="E10" s="11">
        <v>0.11</v>
      </c>
      <c r="F10" s="110"/>
      <c r="G10" s="10">
        <f t="shared" si="17"/>
        <v>0</v>
      </c>
      <c r="H10" s="10">
        <f t="shared" si="0"/>
        <v>0</v>
      </c>
      <c r="I10" s="10">
        <f t="shared" si="1"/>
        <v>0</v>
      </c>
      <c r="J10" s="10">
        <f t="shared" si="2"/>
        <v>0</v>
      </c>
      <c r="K10" s="9">
        <f t="shared" si="3"/>
        <v>0</v>
      </c>
      <c r="L10" s="9">
        <f t="shared" si="4"/>
        <v>0</v>
      </c>
      <c r="M10" s="9">
        <f t="shared" si="5"/>
        <v>0</v>
      </c>
      <c r="N10" s="9">
        <f t="shared" si="6"/>
        <v>0</v>
      </c>
      <c r="O10" s="9">
        <f t="shared" si="7"/>
        <v>0</v>
      </c>
      <c r="P10" s="9">
        <f t="shared" si="18"/>
        <v>0</v>
      </c>
      <c r="T10" s="13"/>
      <c r="U10" s="1">
        <f t="shared" si="8"/>
        <v>0.71</v>
      </c>
      <c r="V10" s="1">
        <f t="shared" si="9"/>
        <v>0</v>
      </c>
      <c r="W10" s="1">
        <f t="shared" si="19"/>
        <v>1.31</v>
      </c>
      <c r="X10" s="1">
        <f t="shared" si="10"/>
        <v>0</v>
      </c>
      <c r="Y10" s="1">
        <f t="shared" si="11"/>
        <v>0.71</v>
      </c>
      <c r="Z10" s="1">
        <f t="shared" si="12"/>
        <v>0</v>
      </c>
      <c r="AA10" s="1">
        <f t="shared" si="13"/>
        <v>1.31</v>
      </c>
      <c r="AB10" s="1">
        <f t="shared" si="14"/>
        <v>0</v>
      </c>
    </row>
    <row r="11" spans="1:28" ht="21.75" customHeight="1" thickBot="1" x14ac:dyDescent="0.3">
      <c r="A11" s="23"/>
      <c r="B11" s="22" t="s">
        <v>136</v>
      </c>
      <c r="C11" s="12">
        <f t="shared" si="15"/>
        <v>1.31</v>
      </c>
      <c r="D11" s="12">
        <f t="shared" si="16"/>
        <v>1.31</v>
      </c>
      <c r="E11" s="11">
        <v>0.11</v>
      </c>
      <c r="F11" s="110"/>
      <c r="G11" s="10">
        <f t="shared" si="17"/>
        <v>0</v>
      </c>
      <c r="H11" s="10">
        <f t="shared" si="0"/>
        <v>0</v>
      </c>
      <c r="I11" s="10">
        <f t="shared" si="1"/>
        <v>0</v>
      </c>
      <c r="J11" s="10">
        <f t="shared" si="2"/>
        <v>0</v>
      </c>
      <c r="K11" s="9">
        <f t="shared" si="3"/>
        <v>0</v>
      </c>
      <c r="L11" s="9">
        <f t="shared" si="4"/>
        <v>0</v>
      </c>
      <c r="M11" s="9">
        <f t="shared" si="5"/>
        <v>0</v>
      </c>
      <c r="N11" s="9">
        <f t="shared" si="6"/>
        <v>0</v>
      </c>
      <c r="O11" s="9">
        <f t="shared" si="7"/>
        <v>0</v>
      </c>
      <c r="P11" s="9">
        <f t="shared" si="18"/>
        <v>0</v>
      </c>
      <c r="T11" s="13"/>
      <c r="U11" s="1">
        <f t="shared" si="8"/>
        <v>0.71</v>
      </c>
      <c r="V11" s="1">
        <f t="shared" si="9"/>
        <v>0</v>
      </c>
      <c r="W11" s="1">
        <f t="shared" si="19"/>
        <v>1.31</v>
      </c>
      <c r="X11" s="1">
        <f t="shared" si="10"/>
        <v>0</v>
      </c>
      <c r="Y11" s="1">
        <f t="shared" si="11"/>
        <v>0.71</v>
      </c>
      <c r="Z11" s="1">
        <f t="shared" si="12"/>
        <v>0</v>
      </c>
      <c r="AA11" s="1">
        <f t="shared" si="13"/>
        <v>1.31</v>
      </c>
      <c r="AB11" s="1">
        <f t="shared" si="14"/>
        <v>0</v>
      </c>
    </row>
    <row r="12" spans="1:28" ht="21.75" customHeight="1" thickBot="1" x14ac:dyDescent="0.3">
      <c r="A12" s="23"/>
      <c r="B12" s="22" t="s">
        <v>137</v>
      </c>
      <c r="C12" s="12">
        <f t="shared" si="15"/>
        <v>1.31</v>
      </c>
      <c r="D12" s="12">
        <f t="shared" si="16"/>
        <v>1.31</v>
      </c>
      <c r="E12" s="11">
        <v>0.11</v>
      </c>
      <c r="F12" s="110"/>
      <c r="G12" s="10">
        <f t="shared" si="17"/>
        <v>0</v>
      </c>
      <c r="H12" s="10">
        <f t="shared" si="0"/>
        <v>0</v>
      </c>
      <c r="I12" s="10">
        <f t="shared" si="1"/>
        <v>0</v>
      </c>
      <c r="J12" s="10">
        <f t="shared" si="2"/>
        <v>0</v>
      </c>
      <c r="K12" s="9">
        <f t="shared" si="3"/>
        <v>0</v>
      </c>
      <c r="L12" s="9">
        <f t="shared" si="4"/>
        <v>0</v>
      </c>
      <c r="M12" s="9">
        <f t="shared" si="5"/>
        <v>0</v>
      </c>
      <c r="N12" s="9">
        <f t="shared" si="6"/>
        <v>0</v>
      </c>
      <c r="O12" s="9">
        <f t="shared" si="7"/>
        <v>0</v>
      </c>
      <c r="P12" s="9">
        <f t="shared" si="18"/>
        <v>0</v>
      </c>
      <c r="T12" s="13"/>
      <c r="U12" s="1">
        <f t="shared" si="8"/>
        <v>0.71</v>
      </c>
      <c r="V12" s="1">
        <f t="shared" si="9"/>
        <v>0</v>
      </c>
      <c r="W12" s="1">
        <f t="shared" si="19"/>
        <v>1.31</v>
      </c>
      <c r="X12" s="1">
        <f t="shared" si="10"/>
        <v>0</v>
      </c>
      <c r="Y12" s="1">
        <f t="shared" si="11"/>
        <v>0.71</v>
      </c>
      <c r="Z12" s="1">
        <f t="shared" si="12"/>
        <v>0</v>
      </c>
      <c r="AA12" s="1">
        <f t="shared" si="13"/>
        <v>1.31</v>
      </c>
      <c r="AB12" s="1">
        <f t="shared" si="14"/>
        <v>0</v>
      </c>
    </row>
    <row r="13" spans="1:28" ht="21.75" customHeight="1" thickBot="1" x14ac:dyDescent="0.3">
      <c r="A13" s="23"/>
      <c r="B13" s="22" t="s">
        <v>138</v>
      </c>
      <c r="C13" s="12">
        <f t="shared" si="15"/>
        <v>1.31</v>
      </c>
      <c r="D13" s="12">
        <f t="shared" si="16"/>
        <v>1.31</v>
      </c>
      <c r="E13" s="11">
        <v>0.11</v>
      </c>
      <c r="F13" s="110"/>
      <c r="G13" s="10">
        <f t="shared" si="17"/>
        <v>0</v>
      </c>
      <c r="H13" s="10">
        <f t="shared" si="0"/>
        <v>0</v>
      </c>
      <c r="I13" s="10">
        <f t="shared" si="1"/>
        <v>0</v>
      </c>
      <c r="J13" s="10">
        <f t="shared" si="2"/>
        <v>0</v>
      </c>
      <c r="K13" s="9">
        <f t="shared" si="3"/>
        <v>0</v>
      </c>
      <c r="L13" s="9">
        <f t="shared" si="4"/>
        <v>0</v>
      </c>
      <c r="M13" s="9">
        <f t="shared" si="5"/>
        <v>0</v>
      </c>
      <c r="N13" s="9">
        <f t="shared" si="6"/>
        <v>0</v>
      </c>
      <c r="O13" s="9">
        <f t="shared" si="7"/>
        <v>0</v>
      </c>
      <c r="P13" s="9">
        <f t="shared" si="18"/>
        <v>0</v>
      </c>
      <c r="T13" s="13"/>
      <c r="U13" s="1">
        <f t="shared" si="8"/>
        <v>0.71</v>
      </c>
      <c r="V13" s="1">
        <f t="shared" si="9"/>
        <v>0</v>
      </c>
      <c r="W13" s="1">
        <f t="shared" si="19"/>
        <v>1.31</v>
      </c>
      <c r="X13" s="1">
        <f t="shared" si="10"/>
        <v>0</v>
      </c>
      <c r="Y13" s="1">
        <f t="shared" si="11"/>
        <v>0.71</v>
      </c>
      <c r="Z13" s="1">
        <f t="shared" si="12"/>
        <v>0</v>
      </c>
      <c r="AA13" s="1">
        <f t="shared" si="13"/>
        <v>1.31</v>
      </c>
      <c r="AB13" s="1">
        <f t="shared" si="14"/>
        <v>0</v>
      </c>
    </row>
    <row r="14" spans="1:28" ht="21.75" customHeight="1" thickBot="1" x14ac:dyDescent="0.3">
      <c r="A14" s="23"/>
      <c r="B14" s="22" t="s">
        <v>139</v>
      </c>
      <c r="C14" s="12">
        <f t="shared" si="15"/>
        <v>1.31</v>
      </c>
      <c r="D14" s="12">
        <f t="shared" si="16"/>
        <v>1.31</v>
      </c>
      <c r="E14" s="11">
        <v>0.11</v>
      </c>
      <c r="F14" s="110"/>
      <c r="G14" s="10">
        <f t="shared" si="17"/>
        <v>0</v>
      </c>
      <c r="H14" s="10">
        <f t="shared" si="0"/>
        <v>0</v>
      </c>
      <c r="I14" s="10">
        <f t="shared" si="1"/>
        <v>0</v>
      </c>
      <c r="J14" s="10">
        <f t="shared" si="2"/>
        <v>0</v>
      </c>
      <c r="K14" s="9">
        <f t="shared" si="3"/>
        <v>0</v>
      </c>
      <c r="L14" s="9">
        <f t="shared" si="4"/>
        <v>0</v>
      </c>
      <c r="M14" s="9">
        <f t="shared" si="5"/>
        <v>0</v>
      </c>
      <c r="N14" s="9">
        <f t="shared" si="6"/>
        <v>0</v>
      </c>
      <c r="O14" s="9">
        <f t="shared" si="7"/>
        <v>0</v>
      </c>
      <c r="P14" s="9">
        <f t="shared" si="18"/>
        <v>0</v>
      </c>
      <c r="T14" s="13"/>
      <c r="U14" s="1">
        <f t="shared" si="8"/>
        <v>0.71</v>
      </c>
      <c r="V14" s="1">
        <f t="shared" si="9"/>
        <v>0</v>
      </c>
      <c r="W14" s="1">
        <f t="shared" si="19"/>
        <v>1.31</v>
      </c>
      <c r="X14" s="1">
        <f t="shared" si="10"/>
        <v>0</v>
      </c>
      <c r="Y14" s="1">
        <f t="shared" si="11"/>
        <v>0.71</v>
      </c>
      <c r="Z14" s="1">
        <f t="shared" si="12"/>
        <v>0</v>
      </c>
      <c r="AA14" s="1">
        <f t="shared" si="13"/>
        <v>1.31</v>
      </c>
      <c r="AB14" s="1">
        <f t="shared" si="14"/>
        <v>0</v>
      </c>
    </row>
    <row r="15" spans="1:28" ht="21.75" customHeight="1" x14ac:dyDescent="0.25">
      <c r="A15" s="23"/>
      <c r="B15" s="22" t="s">
        <v>140</v>
      </c>
      <c r="C15" s="12">
        <f t="shared" si="15"/>
        <v>1.31</v>
      </c>
      <c r="D15" s="12">
        <f t="shared" si="16"/>
        <v>1.31</v>
      </c>
      <c r="E15" s="11">
        <v>0.11</v>
      </c>
      <c r="F15" s="110"/>
      <c r="G15" s="10">
        <f t="shared" si="17"/>
        <v>0</v>
      </c>
      <c r="H15" s="10">
        <f t="shared" si="0"/>
        <v>0</v>
      </c>
      <c r="I15" s="10">
        <f t="shared" si="1"/>
        <v>0</v>
      </c>
      <c r="J15" s="10">
        <f t="shared" si="2"/>
        <v>0</v>
      </c>
      <c r="K15" s="9">
        <f t="shared" si="3"/>
        <v>0</v>
      </c>
      <c r="L15" s="9">
        <f t="shared" si="4"/>
        <v>0</v>
      </c>
      <c r="M15" s="9">
        <f t="shared" si="5"/>
        <v>0</v>
      </c>
      <c r="N15" s="9">
        <f t="shared" si="6"/>
        <v>0</v>
      </c>
      <c r="O15" s="9">
        <f t="shared" si="7"/>
        <v>0</v>
      </c>
      <c r="P15" s="9">
        <f t="shared" si="18"/>
        <v>0</v>
      </c>
      <c r="T15" s="13"/>
      <c r="U15" s="1">
        <f t="shared" si="8"/>
        <v>0.71</v>
      </c>
      <c r="V15" s="1">
        <f t="shared" si="9"/>
        <v>0</v>
      </c>
      <c r="W15" s="1">
        <f t="shared" si="19"/>
        <v>1.31</v>
      </c>
      <c r="X15" s="1">
        <f t="shared" si="10"/>
        <v>0</v>
      </c>
      <c r="Y15" s="1">
        <f t="shared" si="11"/>
        <v>0.71</v>
      </c>
      <c r="Z15" s="1">
        <f t="shared" si="12"/>
        <v>0</v>
      </c>
      <c r="AA15" s="1">
        <f t="shared" si="13"/>
        <v>1.31</v>
      </c>
      <c r="AB15" s="1">
        <f t="shared" si="14"/>
        <v>0</v>
      </c>
    </row>
    <row r="16" spans="1:28" ht="21.75" customHeight="1" thickBot="1" x14ac:dyDescent="0.3">
      <c r="C16" s="12"/>
      <c r="D16" s="12"/>
      <c r="E16" s="11"/>
      <c r="F16" s="111"/>
      <c r="G16" s="10"/>
      <c r="H16" s="10"/>
      <c r="I16" s="10"/>
      <c r="J16" s="10"/>
      <c r="K16" s="9"/>
      <c r="L16" s="9"/>
      <c r="M16" s="9"/>
      <c r="N16" s="9"/>
      <c r="O16" s="9"/>
      <c r="P16" s="9"/>
    </row>
    <row r="17" spans="1:21" ht="21.75" customHeight="1" x14ac:dyDescent="0.25">
      <c r="E17" s="11"/>
      <c r="F17" s="8">
        <f t="shared" ref="F17:P17" si="20">SUM(F6:F16)</f>
        <v>10746.64</v>
      </c>
      <c r="G17" s="8">
        <f t="shared" si="20"/>
        <v>10693.3106835</v>
      </c>
      <c r="H17" s="8">
        <f t="shared" si="20"/>
        <v>0</v>
      </c>
      <c r="I17" s="8">
        <f t="shared" si="20"/>
        <v>0</v>
      </c>
      <c r="J17" s="8">
        <f t="shared" si="20"/>
        <v>10693.3106835</v>
      </c>
      <c r="K17" s="8">
        <f t="shared" si="20"/>
        <v>759.88670999999988</v>
      </c>
      <c r="L17" s="8">
        <f t="shared" si="20"/>
        <v>3094.443583499999</v>
      </c>
      <c r="M17" s="8">
        <f t="shared" si="20"/>
        <v>6741.391845869568</v>
      </c>
      <c r="N17" s="94">
        <f t="shared" si="20"/>
        <v>2246.0095352434764</v>
      </c>
      <c r="O17" s="8">
        <f t="shared" si="20"/>
        <v>0</v>
      </c>
      <c r="P17" s="8">
        <f t="shared" si="20"/>
        <v>0</v>
      </c>
      <c r="U17" s="98"/>
    </row>
    <row r="18" spans="1:21" ht="21.75" customHeight="1" thickBot="1" x14ac:dyDescent="0.3">
      <c r="O18" s="2">
        <f>O17/(3.9*3.5*2)</f>
        <v>0</v>
      </c>
      <c r="P18" s="2">
        <f>MAX(P6:P15)</f>
        <v>0</v>
      </c>
    </row>
    <row r="19" spans="1:21" ht="21.75" customHeight="1" x14ac:dyDescent="0.25">
      <c r="A19" s="179"/>
      <c r="B19" s="179" t="s">
        <v>134</v>
      </c>
      <c r="C19" s="181"/>
      <c r="D19" s="182"/>
      <c r="E19" s="5" t="s">
        <v>20</v>
      </c>
      <c r="F19" s="5" t="s">
        <v>19</v>
      </c>
      <c r="G19" s="184" t="s">
        <v>18</v>
      </c>
      <c r="H19" s="185"/>
      <c r="I19" s="186"/>
      <c r="J19" s="4" t="s">
        <v>17</v>
      </c>
      <c r="K19" s="4" t="s">
        <v>16</v>
      </c>
      <c r="L19" s="4" t="s">
        <v>31</v>
      </c>
      <c r="M19" s="4" t="s">
        <v>15</v>
      </c>
      <c r="N19" s="4" t="s">
        <v>14</v>
      </c>
      <c r="O19" s="92" t="s">
        <v>29</v>
      </c>
      <c r="P19" s="19" t="s">
        <v>34</v>
      </c>
    </row>
    <row r="20" spans="1:21" ht="21.75" customHeight="1" thickBot="1" x14ac:dyDescent="0.3">
      <c r="A20" s="180"/>
      <c r="B20" s="180"/>
      <c r="C20" s="5" t="s">
        <v>13</v>
      </c>
      <c r="D20" s="5" t="s">
        <v>12</v>
      </c>
      <c r="E20" s="6" t="s">
        <v>11</v>
      </c>
      <c r="F20" s="5" t="s">
        <v>10</v>
      </c>
      <c r="G20" s="4" t="s">
        <v>9</v>
      </c>
      <c r="H20" s="4" t="s">
        <v>8</v>
      </c>
      <c r="I20" s="4" t="s">
        <v>28</v>
      </c>
      <c r="J20" s="4" t="s">
        <v>5</v>
      </c>
      <c r="K20" s="3" t="s">
        <v>7</v>
      </c>
      <c r="L20" s="3" t="s">
        <v>32</v>
      </c>
      <c r="M20" s="3" t="s">
        <v>5</v>
      </c>
      <c r="N20" s="3" t="s">
        <v>6</v>
      </c>
      <c r="O20" s="18" t="s">
        <v>30</v>
      </c>
      <c r="P20" s="18" t="s">
        <v>35</v>
      </c>
    </row>
    <row r="22" spans="1:21" ht="21.75" customHeight="1" x14ac:dyDescent="0.25">
      <c r="U22" s="1" t="e">
        <f>IF(#REF!&gt;0,IF($E22&lt;=0.65,$E22+0.5,$E22+0.9),"")</f>
        <v>#REF!</v>
      </c>
    </row>
    <row r="23" spans="1:21" ht="21.75" customHeight="1" x14ac:dyDescent="0.25">
      <c r="U23" s="1" t="e">
        <f>IF(#REF!&gt;0,IF($E23&lt;=0.65,$E23+0.5,$E23+0.9),"")</f>
        <v>#REF!</v>
      </c>
    </row>
    <row r="24" spans="1:21" ht="21.75" customHeight="1" x14ac:dyDescent="0.25">
      <c r="U24" s="1" t="e">
        <f>IF(#REF!&gt;0,IF($E24&lt;=0.65,$E24+0.5,$E24+0.9),"")</f>
        <v>#REF!</v>
      </c>
    </row>
    <row r="25" spans="1:21" ht="21.75" customHeight="1" x14ac:dyDescent="0.25">
      <c r="U25" s="1" t="e">
        <f>IF(#REF!&gt;0,IF($E25&lt;=0.65,$E25+0.5,$E25+0.9),"")</f>
        <v>#REF!</v>
      </c>
    </row>
    <row r="26" spans="1:21" ht="21.75" customHeight="1" x14ac:dyDescent="0.25">
      <c r="D26" s="16" t="s">
        <v>33</v>
      </c>
      <c r="E26" s="16" t="s">
        <v>4</v>
      </c>
      <c r="U26" s="1" t="e">
        <f>IF(#REF!&gt;0,IF(#REF!&lt;=0.65,#REF!+0.5,#REF!+0.9),"")</f>
        <v>#REF!</v>
      </c>
    </row>
    <row r="27" spans="1:21" ht="21.75" customHeight="1" x14ac:dyDescent="0.25">
      <c r="U27" s="1" t="e">
        <f>IF(#REF!&gt;0,IF($E27&lt;=0.65,$E27+0.5,$E27+0.9),"")</f>
        <v>#REF!</v>
      </c>
    </row>
    <row r="28" spans="1:21" ht="21.75" customHeight="1" x14ac:dyDescent="0.25">
      <c r="U28" s="1" t="e">
        <f>IF(#REF!&gt;0,IF($E28&lt;=0.65,$E28+0.5,$E28+0.9),"")</f>
        <v>#REF!</v>
      </c>
    </row>
    <row r="29" spans="1:21" ht="21.75" customHeight="1" x14ac:dyDescent="0.25">
      <c r="U29" s="1" t="e">
        <f>IF(#REF!&gt;0,IF($E29&lt;=0.65,$E29+0.5,$E29+0.9),"")</f>
        <v>#REF!</v>
      </c>
    </row>
    <row r="30" spans="1:21" ht="21.75" customHeight="1" x14ac:dyDescent="0.25">
      <c r="U30" s="1" t="e">
        <f>IF(#REF!&gt;0,IF($E30&lt;=0.65,$E30+0.5,$E30+0.9),"")</f>
        <v>#REF!</v>
      </c>
    </row>
    <row r="31" spans="1:21" ht="21.75" customHeight="1" x14ac:dyDescent="0.25">
      <c r="U31" s="1" t="e">
        <f>IF(#REF!&gt;0,IF($E31&lt;=0.65,$E31+0.5,$E31+0.9),"")</f>
        <v>#REF!</v>
      </c>
    </row>
    <row r="32" spans="1:21" ht="21.75" customHeight="1" x14ac:dyDescent="0.25">
      <c r="U32" s="1" t="e">
        <f>IF(#REF!&gt;0,IF($E32&lt;=0.65,$E32+0.5,$E32+0.9),"")</f>
        <v>#REF!</v>
      </c>
    </row>
    <row r="33" spans="21:21" ht="21.75" customHeight="1" x14ac:dyDescent="0.25">
      <c r="U33" s="1" t="e">
        <f>IF(#REF!&gt;0,IF($E33&lt;=0.65,$E33+0.5,$E33+0.9),"")</f>
        <v>#REF!</v>
      </c>
    </row>
    <row r="34" spans="21:21" ht="21.75" customHeight="1" x14ac:dyDescent="0.25">
      <c r="U34" s="1" t="e">
        <f>IF(#REF!&gt;0,IF($E34&lt;=0.65,$E34+0.5,$E34+0.9),"")</f>
        <v>#REF!</v>
      </c>
    </row>
    <row r="35" spans="21:21" ht="21.75" customHeight="1" x14ac:dyDescent="0.25">
      <c r="U35" s="1" t="e">
        <f>IF(#REF!&gt;0,IF($E35&lt;=0.65,$E35+0.5,$E35+0.9),"")</f>
        <v>#REF!</v>
      </c>
    </row>
    <row r="36" spans="21:21" ht="21.75" customHeight="1" x14ac:dyDescent="0.25">
      <c r="U36" s="1" t="e">
        <f>IF(#REF!&gt;0,IF($E36&lt;=0.65,$E36+0.5,$E36+0.9),"")</f>
        <v>#REF!</v>
      </c>
    </row>
    <row r="37" spans="21:21" ht="21.75" customHeight="1" x14ac:dyDescent="0.25">
      <c r="U37" s="1" t="e">
        <f>IF(#REF!&gt;0,IF($E37&lt;=0.65,$E37+0.5,$E37+0.9),"")</f>
        <v>#REF!</v>
      </c>
    </row>
    <row r="38" spans="21:21" ht="21.75" customHeight="1" x14ac:dyDescent="0.25">
      <c r="U38" s="1" t="e">
        <f>IF(#REF!&gt;0,IF($E38&lt;=0.65,$E38+0.5,$E38+0.9),"")</f>
        <v>#REF!</v>
      </c>
    </row>
    <row r="39" spans="21:21" ht="21.75" customHeight="1" x14ac:dyDescent="0.25">
      <c r="U39" s="1" t="e">
        <f>IF(#REF!&gt;0,IF($E39&lt;=0.65,$E39+0.5,$E39+0.9),"")</f>
        <v>#REF!</v>
      </c>
    </row>
    <row r="40" spans="21:21" ht="21.75" customHeight="1" x14ac:dyDescent="0.25">
      <c r="U40" s="1" t="e">
        <f>IF(#REF!&gt;0,IF($E40&lt;=0.65,$E40+0.5,$E40+0.9),"")</f>
        <v>#REF!</v>
      </c>
    </row>
    <row r="41" spans="21:21" ht="21.75" customHeight="1" x14ac:dyDescent="0.25">
      <c r="U41" s="1" t="e">
        <f>IF(#REF!&gt;0,IF($E41&lt;=0.65,$E41+0.5,$E41+0.9),"")</f>
        <v>#REF!</v>
      </c>
    </row>
    <row r="42" spans="21:21" ht="21.75" customHeight="1" x14ac:dyDescent="0.25">
      <c r="U42" s="1" t="e">
        <f>IF(#REF!&gt;0,IF($E42&lt;=0.65,$E42+0.5,$E42+0.9),"")</f>
        <v>#REF!</v>
      </c>
    </row>
    <row r="43" spans="21:21" ht="21.75" customHeight="1" x14ac:dyDescent="0.25">
      <c r="U43" s="1" t="e">
        <f>IF(#REF!&gt;0,IF($E43&lt;=0.65,$E43+0.5,$E43+0.9),"")</f>
        <v>#REF!</v>
      </c>
    </row>
    <row r="44" spans="21:21" ht="21.75" customHeight="1" x14ac:dyDescent="0.25">
      <c r="U44" s="1" t="e">
        <f>IF(#REF!&gt;0,IF($E44&lt;=0.65,$E44+0.5,$E44+0.9),"")</f>
        <v>#REF!</v>
      </c>
    </row>
    <row r="45" spans="21:21" ht="21.75" customHeight="1" x14ac:dyDescent="0.25">
      <c r="U45" s="1" t="e">
        <f>IF(#REF!&gt;0,IF($E45&lt;=0.65,$E45+0.5,$E45+0.9),"")</f>
        <v>#REF!</v>
      </c>
    </row>
    <row r="46" spans="21:21" ht="21.75" customHeight="1" x14ac:dyDescent="0.25">
      <c r="U46" s="1" t="e">
        <f>IF(#REF!&gt;0,IF($E46&lt;=0.65,$E46+0.5,$E46+0.9),"")</f>
        <v>#REF!</v>
      </c>
    </row>
    <row r="47" spans="21:21" ht="21.75" customHeight="1" x14ac:dyDescent="0.25">
      <c r="U47" s="1" t="e">
        <f>IF(#REF!&gt;0,IF($E47&lt;=0.65,$E47+0.5,$E47+0.9),"")</f>
        <v>#REF!</v>
      </c>
    </row>
    <row r="48" spans="21:21" ht="21.75" customHeight="1" x14ac:dyDescent="0.25">
      <c r="U48" s="1" t="e">
        <f>IF(#REF!&gt;0,IF($E48&lt;=0.65,$E48+0.5,$E48+0.9),"")</f>
        <v>#REF!</v>
      </c>
    </row>
    <row r="49" spans="21:21" ht="21.75" customHeight="1" x14ac:dyDescent="0.25">
      <c r="U49" s="1" t="e">
        <f>IF(#REF!&gt;0,IF($E49&lt;=0.65,$E49+0.5,$E49+0.9),"")</f>
        <v>#REF!</v>
      </c>
    </row>
    <row r="50" spans="21:21" ht="21.75" customHeight="1" x14ac:dyDescent="0.25">
      <c r="U50" s="1" t="e">
        <f>IF(#REF!&gt;0,IF($E50&lt;=0.65,$E50+0.5,$E50+0.9),"")</f>
        <v>#REF!</v>
      </c>
    </row>
    <row r="51" spans="21:21" ht="21.75" customHeight="1" x14ac:dyDescent="0.25">
      <c r="U51" s="1" t="e">
        <f>IF(#REF!&gt;0,IF($E51&lt;=0.65,$E51+0.5,$E51+0.9),"")</f>
        <v>#REF!</v>
      </c>
    </row>
    <row r="52" spans="21:21" ht="21.75" customHeight="1" x14ac:dyDescent="0.25">
      <c r="U52" s="1" t="e">
        <f>IF(#REF!&gt;0,IF($E52&lt;=0.65,$E52+0.5,$E52+0.9),"")</f>
        <v>#REF!</v>
      </c>
    </row>
    <row r="53" spans="21:21" ht="21.75" customHeight="1" x14ac:dyDescent="0.25">
      <c r="U53" s="1" t="e">
        <f>IF(#REF!&gt;0,IF($E53&lt;=0.65,$E53+0.5,$E53+0.9),"")</f>
        <v>#REF!</v>
      </c>
    </row>
    <row r="54" spans="21:21" ht="21.75" customHeight="1" x14ac:dyDescent="0.25">
      <c r="U54" s="1" t="e">
        <f>IF(#REF!&gt;0,IF($E54&lt;=0.65,$E54+0.5,$E54+0.9),"")</f>
        <v>#REF!</v>
      </c>
    </row>
    <row r="55" spans="21:21" ht="21.75" customHeight="1" x14ac:dyDescent="0.25">
      <c r="U55" s="1" t="e">
        <f>IF(#REF!&gt;0,IF($E55&lt;=0.65,$E55+0.5,$E55+0.9),"")</f>
        <v>#REF!</v>
      </c>
    </row>
    <row r="56" spans="21:21" ht="21.75" customHeight="1" x14ac:dyDescent="0.25">
      <c r="U56" s="1" t="e">
        <f>IF(#REF!&gt;0,IF($E56&lt;=0.65,$E56+0.5,$E56+0.9),"")</f>
        <v>#REF!</v>
      </c>
    </row>
    <row r="57" spans="21:21" ht="21.75" customHeight="1" x14ac:dyDescent="0.25">
      <c r="U57" s="1" t="e">
        <f>IF(#REF!&gt;0,IF($E57&lt;=0.65,$E57+0.5,$E57+0.9),"")</f>
        <v>#REF!</v>
      </c>
    </row>
    <row r="58" spans="21:21" ht="21.75" customHeight="1" x14ac:dyDescent="0.25">
      <c r="U58" s="1" t="e">
        <f>IF(#REF!&gt;0,IF($E58&lt;=0.65,$E58+0.5,$E58+0.9),"")</f>
        <v>#REF!</v>
      </c>
    </row>
    <row r="59" spans="21:21" ht="21.75" customHeight="1" x14ac:dyDescent="0.25">
      <c r="U59" s="1" t="e">
        <f>IF(#REF!&gt;0,IF($E59&lt;=0.65,$E59+0.5,$E59+0.9),"")</f>
        <v>#REF!</v>
      </c>
    </row>
    <row r="60" spans="21:21" ht="21.75" customHeight="1" x14ac:dyDescent="0.25">
      <c r="U60" s="1" t="e">
        <f>IF(#REF!&gt;0,IF($E60&lt;=0.65,$E60+0.5,$E60+0.9),"")</f>
        <v>#REF!</v>
      </c>
    </row>
    <row r="61" spans="21:21" ht="21.75" customHeight="1" x14ac:dyDescent="0.25">
      <c r="U61" s="1" t="e">
        <f>IF(#REF!&gt;0,IF($E61&lt;=0.65,$E61+0.5,$E61+0.9),"")</f>
        <v>#REF!</v>
      </c>
    </row>
    <row r="62" spans="21:21" ht="21.75" customHeight="1" x14ac:dyDescent="0.25">
      <c r="U62" s="1" t="e">
        <f>IF(#REF!&gt;0,IF($E62&lt;=0.65,$E62+0.5,$E62+0.9),"")</f>
        <v>#REF!</v>
      </c>
    </row>
    <row r="63" spans="21:21" ht="21.75" customHeight="1" x14ac:dyDescent="0.25">
      <c r="U63" s="1" t="e">
        <f>IF(#REF!&gt;0,IF($E63&lt;=0.65,$E63+0.5,$E63+0.9),"")</f>
        <v>#REF!</v>
      </c>
    </row>
    <row r="64" spans="21:21" ht="21.75" customHeight="1" x14ac:dyDescent="0.25">
      <c r="U64" s="1" t="e">
        <f>IF(#REF!&gt;0,IF($E64&lt;=0.65,$E64+0.5,$E64+0.9),"")</f>
        <v>#REF!</v>
      </c>
    </row>
    <row r="65" spans="21:21" ht="21.75" customHeight="1" x14ac:dyDescent="0.25">
      <c r="U65" s="1" t="e">
        <f>IF(#REF!&gt;0,IF($E65&lt;=0.65,$E65+0.5,$E65+0.9),"")</f>
        <v>#REF!</v>
      </c>
    </row>
    <row r="66" spans="21:21" ht="21.75" customHeight="1" x14ac:dyDescent="0.25">
      <c r="U66" s="1" t="e">
        <f>IF(#REF!&gt;0,IF($E66&lt;=0.65,$E66+0.5,$E66+0.9),"")</f>
        <v>#REF!</v>
      </c>
    </row>
    <row r="67" spans="21:21" ht="21.75" customHeight="1" x14ac:dyDescent="0.25">
      <c r="U67" s="1" t="e">
        <f>IF(#REF!&gt;0,IF($E67&lt;=0.65,$E67+0.5,$E67+0.9),"")</f>
        <v>#REF!</v>
      </c>
    </row>
    <row r="68" spans="21:21" ht="21.75" customHeight="1" x14ac:dyDescent="0.25">
      <c r="U68" s="1" t="e">
        <f>IF(#REF!&gt;0,IF($E68&lt;=0.65,$E68+0.5,$E68+0.9),"")</f>
        <v>#REF!</v>
      </c>
    </row>
    <row r="69" spans="21:21" ht="21.75" customHeight="1" x14ac:dyDescent="0.25">
      <c r="U69" s="1" t="e">
        <f>IF(#REF!&gt;0,IF($E69&lt;=0.65,$E69+0.5,$E69+0.9),"")</f>
        <v>#REF!</v>
      </c>
    </row>
    <row r="70" spans="21:21" ht="21.75" customHeight="1" x14ac:dyDescent="0.25">
      <c r="U70" s="1" t="e">
        <f>IF(#REF!&gt;0,IF($E70&lt;=0.65,$E70+0.5,$E70+0.9),"")</f>
        <v>#REF!</v>
      </c>
    </row>
    <row r="71" spans="21:21" ht="21.75" customHeight="1" x14ac:dyDescent="0.25">
      <c r="U71" s="1" t="e">
        <f>IF(#REF!&gt;0,IF($E71&lt;=0.65,$E71+0.5,$E71+0.9),"")</f>
        <v>#REF!</v>
      </c>
    </row>
    <row r="72" spans="21:21" ht="21.75" customHeight="1" x14ac:dyDescent="0.25">
      <c r="U72" s="1" t="e">
        <f>IF(#REF!&gt;0,IF($E72&lt;=0.65,$E72+0.5,$E72+0.9),"")</f>
        <v>#REF!</v>
      </c>
    </row>
    <row r="73" spans="21:21" ht="21.75" customHeight="1" x14ac:dyDescent="0.25">
      <c r="U73" s="1" t="e">
        <f>IF(#REF!&gt;0,IF($E73&lt;=0.65,$E73+0.5,$E73+0.9),"")</f>
        <v>#REF!</v>
      </c>
    </row>
    <row r="74" spans="21:21" ht="21.75" customHeight="1" x14ac:dyDescent="0.25">
      <c r="U74" s="1" t="e">
        <f>IF(#REF!&gt;0,IF($E74&lt;=0.65,$E74+0.5,$E74+0.9),"")</f>
        <v>#REF!</v>
      </c>
    </row>
    <row r="75" spans="21:21" ht="21.75" customHeight="1" x14ac:dyDescent="0.25">
      <c r="U75" s="1" t="e">
        <f>IF(#REF!&gt;0,IF($E75&lt;=0.65,$E75+0.5,$E75+0.9),"")</f>
        <v>#REF!</v>
      </c>
    </row>
    <row r="76" spans="21:21" ht="21.75" customHeight="1" x14ac:dyDescent="0.25">
      <c r="U76" s="1" t="e">
        <f>IF(#REF!&gt;0,IF($E76&lt;=0.65,$E76+0.5,$E76+0.9),"")</f>
        <v>#REF!</v>
      </c>
    </row>
    <row r="77" spans="21:21" ht="21.75" customHeight="1" x14ac:dyDescent="0.25">
      <c r="U77" s="1" t="e">
        <f>IF(#REF!&gt;0,IF($E77&lt;=0.65,$E77+0.5,$E77+0.9),"")</f>
        <v>#REF!</v>
      </c>
    </row>
    <row r="78" spans="21:21" ht="21.75" customHeight="1" x14ac:dyDescent="0.25">
      <c r="U78" s="1" t="e">
        <f>IF(#REF!&gt;0,IF($E78&lt;=0.65,$E78+0.5,$E78+0.9),"")</f>
        <v>#REF!</v>
      </c>
    </row>
    <row r="79" spans="21:21" ht="21.75" customHeight="1" x14ac:dyDescent="0.25">
      <c r="U79" s="1" t="e">
        <f>IF(#REF!&gt;0,IF($E79&lt;=0.65,$E79+0.5,$E79+0.9),"")</f>
        <v>#REF!</v>
      </c>
    </row>
    <row r="80" spans="21:21" ht="21.75" customHeight="1" x14ac:dyDescent="0.25">
      <c r="U80" s="1" t="e">
        <f>IF(#REF!&gt;0,IF($E80&lt;=0.65,$E80+0.5,$E80+0.9),"")</f>
        <v>#REF!</v>
      </c>
    </row>
    <row r="81" spans="21:21" ht="21.75" customHeight="1" x14ac:dyDescent="0.25">
      <c r="U81" s="1" t="e">
        <f>IF(#REF!&gt;0,IF($E81&lt;=0.65,$E81+0.5,$E81+0.9),"")</f>
        <v>#REF!</v>
      </c>
    </row>
    <row r="82" spans="21:21" ht="21.75" customHeight="1" x14ac:dyDescent="0.25">
      <c r="U82" s="1" t="e">
        <f>IF(#REF!&gt;0,IF($E82&lt;=0.65,$E82+0.5,$E82+0.9),"")</f>
        <v>#REF!</v>
      </c>
    </row>
    <row r="83" spans="21:21" ht="21.75" customHeight="1" x14ac:dyDescent="0.25">
      <c r="U83" s="1" t="e">
        <f>IF(#REF!&gt;0,IF($E83&lt;=0.65,$E83+0.5,$E83+0.9),"")</f>
        <v>#REF!</v>
      </c>
    </row>
    <row r="84" spans="21:21" ht="21.75" customHeight="1" x14ac:dyDescent="0.25">
      <c r="U84" s="1" t="e">
        <f>IF(#REF!&gt;0,IF($E84&lt;=0.65,$E84+0.5,$E84+0.9),"")</f>
        <v>#REF!</v>
      </c>
    </row>
    <row r="85" spans="21:21" ht="21.75" customHeight="1" x14ac:dyDescent="0.25">
      <c r="U85" s="1" t="e">
        <f>IF(#REF!&gt;0,IF($E85&lt;=0.65,$E85+0.5,$E85+0.9),"")</f>
        <v>#REF!</v>
      </c>
    </row>
    <row r="86" spans="21:21" ht="21.75" customHeight="1" x14ac:dyDescent="0.25">
      <c r="U86" s="1" t="e">
        <f>IF(#REF!&gt;0,IF($E86&lt;=0.65,$E86+0.5,$E86+0.9),"")</f>
        <v>#REF!</v>
      </c>
    </row>
    <row r="87" spans="21:21" ht="21.75" customHeight="1" x14ac:dyDescent="0.25">
      <c r="U87" s="1" t="e">
        <f>IF(#REF!&gt;0,IF($E87&lt;=0.65,$E87+0.5,$E87+0.9),"")</f>
        <v>#REF!</v>
      </c>
    </row>
    <row r="88" spans="21:21" ht="21.75" customHeight="1" x14ac:dyDescent="0.25">
      <c r="U88" s="1" t="e">
        <f>IF(#REF!&gt;0,IF($E88&lt;=0.65,$E88+0.5,$E88+0.9),"")</f>
        <v>#REF!</v>
      </c>
    </row>
    <row r="89" spans="21:21" ht="21.75" customHeight="1" x14ac:dyDescent="0.25">
      <c r="U89" s="1" t="e">
        <f>IF(#REF!&gt;0,IF($E89&lt;=0.65,$E89+0.5,$E89+0.9),"")</f>
        <v>#REF!</v>
      </c>
    </row>
    <row r="90" spans="21:21" ht="21.75" customHeight="1" x14ac:dyDescent="0.25">
      <c r="U90" s="1" t="e">
        <f>IF(#REF!&gt;0,IF($E90&lt;=0.65,$E90+0.5,$E90+0.9),"")</f>
        <v>#REF!</v>
      </c>
    </row>
    <row r="91" spans="21:21" ht="21.75" customHeight="1" x14ac:dyDescent="0.25">
      <c r="U91" s="1" t="e">
        <f>IF(#REF!&gt;0,IF($E91&lt;=0.65,$E91+0.5,$E91+0.9),"")</f>
        <v>#REF!</v>
      </c>
    </row>
    <row r="92" spans="21:21" ht="21.75" customHeight="1" x14ac:dyDescent="0.25">
      <c r="U92" s="1" t="e">
        <f>IF(#REF!&gt;0,IF($E92&lt;=0.65,$E92+0.5,$E92+0.9),"")</f>
        <v>#REF!</v>
      </c>
    </row>
    <row r="93" spans="21:21" ht="21.75" customHeight="1" x14ac:dyDescent="0.25">
      <c r="U93" s="1" t="e">
        <f>IF(#REF!&gt;0,IF($E93&lt;=0.65,$E93+0.5,$E93+0.9),"")</f>
        <v>#REF!</v>
      </c>
    </row>
    <row r="94" spans="21:21" ht="21.75" customHeight="1" x14ac:dyDescent="0.25">
      <c r="U94" s="1" t="e">
        <f>IF(#REF!&gt;0,IF($E94&lt;=0.65,$E94+0.5,$E94+0.9),"")</f>
        <v>#REF!</v>
      </c>
    </row>
    <row r="95" spans="21:21" ht="21.75" customHeight="1" x14ac:dyDescent="0.25">
      <c r="U95" s="1" t="e">
        <f>IF(#REF!&gt;0,IF($E95&lt;=0.65,$E95+0.5,$E95+0.9),"")</f>
        <v>#REF!</v>
      </c>
    </row>
    <row r="96" spans="21:21" ht="21.75" customHeight="1" x14ac:dyDescent="0.25">
      <c r="U96" s="1" t="e">
        <f>IF(#REF!&gt;0,IF($E96&lt;=0.65,$E96+0.5,$E96+0.9),"")</f>
        <v>#REF!</v>
      </c>
    </row>
    <row r="97" spans="21:21" ht="21.75" customHeight="1" x14ac:dyDescent="0.25">
      <c r="U97" s="1" t="e">
        <f>IF(#REF!&gt;0,IF($E97&lt;=0.65,$E97+0.5,$E97+0.9),"")</f>
        <v>#REF!</v>
      </c>
    </row>
    <row r="98" spans="21:21" ht="21.75" customHeight="1" x14ac:dyDescent="0.25">
      <c r="U98" s="1" t="e">
        <f>IF(#REF!&gt;0,IF($E98&lt;=0.65,$E98+0.5,$E98+0.9),"")</f>
        <v>#REF!</v>
      </c>
    </row>
    <row r="99" spans="21:21" ht="21.75" customHeight="1" x14ac:dyDescent="0.25">
      <c r="U99" s="1" t="e">
        <f>IF(#REF!&gt;0,IF($E99&lt;=0.65,$E99+0.5,$E99+0.9),"")</f>
        <v>#REF!</v>
      </c>
    </row>
    <row r="100" spans="21:21" ht="21.75" customHeight="1" x14ac:dyDescent="0.25">
      <c r="U100" s="1" t="e">
        <f>IF(#REF!&gt;0,IF($E100&lt;=0.65,$E100+0.5,$E100+0.9),"")</f>
        <v>#REF!</v>
      </c>
    </row>
    <row r="101" spans="21:21" ht="21.75" customHeight="1" x14ac:dyDescent="0.25">
      <c r="U101" s="1" t="e">
        <f>IF(#REF!&gt;0,IF($E101&lt;=0.65,$E101+0.5,$E101+0.9),"")</f>
        <v>#REF!</v>
      </c>
    </row>
    <row r="102" spans="21:21" ht="21.75" customHeight="1" x14ac:dyDescent="0.25">
      <c r="U102" s="1" t="e">
        <f>IF(#REF!&gt;0,IF($E102&lt;=0.65,$E102+0.5,$E102+0.9),"")</f>
        <v>#REF!</v>
      </c>
    </row>
    <row r="103" spans="21:21" ht="21.75" customHeight="1" x14ac:dyDescent="0.25">
      <c r="U103" s="1" t="e">
        <f>IF(#REF!&gt;0,IF($E103&lt;=0.65,$E103+0.5,$E103+0.9),"")</f>
        <v>#REF!</v>
      </c>
    </row>
    <row r="104" spans="21:21" ht="21.75" customHeight="1" x14ac:dyDescent="0.25">
      <c r="U104" s="1" t="e">
        <f>IF(#REF!&gt;0,IF($E104&lt;=0.65,$E104+0.5,$E104+0.9),"")</f>
        <v>#REF!</v>
      </c>
    </row>
    <row r="105" spans="21:21" ht="21.75" customHeight="1" x14ac:dyDescent="0.25">
      <c r="U105" s="1" t="e">
        <f>IF(#REF!&gt;0,IF($E105&lt;=0.65,$E105+0.5,$E105+0.9),"")</f>
        <v>#REF!</v>
      </c>
    </row>
    <row r="106" spans="21:21" ht="21.75" customHeight="1" x14ac:dyDescent="0.25">
      <c r="U106" s="1" t="e">
        <f>IF(#REF!&gt;0,IF($E106&lt;=0.65,$E106+0.5,$E106+0.9),"")</f>
        <v>#REF!</v>
      </c>
    </row>
    <row r="107" spans="21:21" ht="21.75" customHeight="1" x14ac:dyDescent="0.25">
      <c r="U107" s="1" t="e">
        <f>IF(#REF!&gt;0,IF($E107&lt;=0.65,$E107+0.5,$E107+0.9),"")</f>
        <v>#REF!</v>
      </c>
    </row>
    <row r="108" spans="21:21" ht="21.75" customHeight="1" x14ac:dyDescent="0.25">
      <c r="U108" s="1" t="e">
        <f>IF(#REF!&gt;0,IF($E108&lt;=0.65,$E108+0.5,$E108+0.9),"")</f>
        <v>#REF!</v>
      </c>
    </row>
    <row r="109" spans="21:21" ht="21.75" customHeight="1" x14ac:dyDescent="0.25">
      <c r="U109" s="1" t="e">
        <f>IF(#REF!&gt;0,IF($E109&lt;=0.65,$E109+0.5,$E109+0.9),"")</f>
        <v>#REF!</v>
      </c>
    </row>
    <row r="110" spans="21:21" ht="21.75" customHeight="1" x14ac:dyDescent="0.25">
      <c r="U110" s="1" t="e">
        <f>IF(#REF!&gt;0,IF($E110&lt;=0.65,$E110+0.5,$E110+0.9),"")</f>
        <v>#REF!</v>
      </c>
    </row>
    <row r="111" spans="21:21" ht="21.75" customHeight="1" x14ac:dyDescent="0.25">
      <c r="U111" s="1" t="e">
        <f>IF(#REF!&gt;0,IF($E111&lt;=0.65,$E111+0.5,$E111+0.9),"")</f>
        <v>#REF!</v>
      </c>
    </row>
    <row r="112" spans="21:21" ht="21.75" customHeight="1" x14ac:dyDescent="0.25">
      <c r="U112" s="1" t="e">
        <f>IF(#REF!&gt;0,IF($E112&lt;=0.65,$E112+0.5,$E112+0.9),"")</f>
        <v>#REF!</v>
      </c>
    </row>
    <row r="113" spans="21:21" ht="21.75" customHeight="1" x14ac:dyDescent="0.25">
      <c r="U113" s="1" t="e">
        <f>IF(#REF!&gt;0,IF($E113&lt;=0.65,$E113+0.5,$E113+0.9),"")</f>
        <v>#REF!</v>
      </c>
    </row>
    <row r="114" spans="21:21" ht="21.75" customHeight="1" x14ac:dyDescent="0.25">
      <c r="U114" s="1" t="e">
        <f>IF(#REF!&gt;0,IF($E114&lt;=0.65,$E114+0.5,$E114+0.9),"")</f>
        <v>#REF!</v>
      </c>
    </row>
    <row r="115" spans="21:21" ht="21.75" customHeight="1" x14ac:dyDescent="0.25">
      <c r="U115" s="1" t="e">
        <f>IF(#REF!&gt;0,IF($E115&lt;=0.65,$E115+0.5,$E115+0.9),"")</f>
        <v>#REF!</v>
      </c>
    </row>
    <row r="116" spans="21:21" ht="21.75" customHeight="1" x14ac:dyDescent="0.25">
      <c r="U116" s="1" t="e">
        <f>IF(#REF!&gt;0,IF($E116&lt;=0.65,$E116+0.5,$E116+0.9),"")</f>
        <v>#REF!</v>
      </c>
    </row>
    <row r="117" spans="21:21" ht="21.75" customHeight="1" x14ac:dyDescent="0.25">
      <c r="U117" s="1" t="e">
        <f>IF(#REF!&gt;0,IF($E117&lt;=0.65,$E117+0.5,$E117+0.9),"")</f>
        <v>#REF!</v>
      </c>
    </row>
    <row r="118" spans="21:21" ht="21.75" customHeight="1" x14ac:dyDescent="0.25">
      <c r="U118" s="1" t="e">
        <f>IF(#REF!&gt;0,IF($E118&lt;=0.65,$E118+0.5,$E118+0.9),"")</f>
        <v>#REF!</v>
      </c>
    </row>
    <row r="119" spans="21:21" ht="21.75" customHeight="1" x14ac:dyDescent="0.25">
      <c r="U119" s="1" t="e">
        <f>IF(#REF!&gt;0,IF($E119&lt;=0.65,$E119+0.5,$E119+0.9),"")</f>
        <v>#REF!</v>
      </c>
    </row>
    <row r="120" spans="21:21" ht="21.75" customHeight="1" x14ac:dyDescent="0.25">
      <c r="U120" s="1" t="e">
        <f>IF(#REF!&gt;0,IF($E120&lt;=0.65,$E120+0.5,$E120+0.9),"")</f>
        <v>#REF!</v>
      </c>
    </row>
    <row r="121" spans="21:21" ht="21.75" customHeight="1" x14ac:dyDescent="0.25">
      <c r="U121" s="1" t="e">
        <f>IF(#REF!&gt;0,IF($E121&lt;=0.65,$E121+0.5,$E121+0.9),"")</f>
        <v>#REF!</v>
      </c>
    </row>
    <row r="122" spans="21:21" ht="21.75" customHeight="1" x14ac:dyDescent="0.25">
      <c r="U122" s="1" t="e">
        <f>IF(#REF!&gt;0,IF($E122&lt;=0.65,$E122+0.5,$E122+0.9),"")</f>
        <v>#REF!</v>
      </c>
    </row>
    <row r="123" spans="21:21" ht="21.75" customHeight="1" x14ac:dyDescent="0.25">
      <c r="U123" s="1" t="e">
        <f>IF(#REF!&gt;0,IF($E123&lt;=0.65,$E123+0.5,$E123+0.9),"")</f>
        <v>#REF!</v>
      </c>
    </row>
    <row r="124" spans="21:21" ht="21.75" customHeight="1" x14ac:dyDescent="0.25">
      <c r="U124" s="1" t="e">
        <f>IF(#REF!&gt;0,IF($E124&lt;=0.65,$E124+0.5,$E124+0.9),"")</f>
        <v>#REF!</v>
      </c>
    </row>
    <row r="125" spans="21:21" ht="21.75" customHeight="1" x14ac:dyDescent="0.25">
      <c r="U125" s="1" t="e">
        <f>IF(#REF!&gt;0,IF($E125&lt;=0.65,$E125+0.5,$E125+0.9),"")</f>
        <v>#REF!</v>
      </c>
    </row>
    <row r="126" spans="21:21" ht="21.75" customHeight="1" x14ac:dyDescent="0.25">
      <c r="U126" s="1" t="e">
        <f>IF(#REF!&gt;0,IF($E126&lt;=0.65,$E126+0.5,$E126+0.9),"")</f>
        <v>#REF!</v>
      </c>
    </row>
    <row r="127" spans="21:21" ht="21.75" customHeight="1" x14ac:dyDescent="0.25">
      <c r="U127" s="1" t="e">
        <f>IF(#REF!&gt;0,IF($E127&lt;=0.65,$E127+0.5,$E127+0.9),"")</f>
        <v>#REF!</v>
      </c>
    </row>
    <row r="128" spans="21:21" ht="21.75" customHeight="1" x14ac:dyDescent="0.25">
      <c r="U128" s="1" t="e">
        <f>IF(#REF!&gt;0,IF($E128&lt;=0.65,$E128+0.5,$E128+0.9),"")</f>
        <v>#REF!</v>
      </c>
    </row>
    <row r="129" spans="21:21" ht="21.75" customHeight="1" x14ac:dyDescent="0.25">
      <c r="U129" s="1" t="e">
        <f>IF(#REF!&gt;0,IF($E129&lt;=0.65,$E129+0.5,$E129+0.9),"")</f>
        <v>#REF!</v>
      </c>
    </row>
    <row r="130" spans="21:21" ht="21.75" customHeight="1" x14ac:dyDescent="0.25">
      <c r="U130" s="1" t="e">
        <f>IF(#REF!&gt;0,IF($E130&lt;=0.65,$E130+0.5,$E130+0.9),"")</f>
        <v>#REF!</v>
      </c>
    </row>
    <row r="131" spans="21:21" ht="21.75" customHeight="1" x14ac:dyDescent="0.25">
      <c r="U131" s="1" t="e">
        <f>IF(#REF!&gt;0,IF($E131&lt;=0.65,$E131+0.5,$E131+0.9),"")</f>
        <v>#REF!</v>
      </c>
    </row>
    <row r="132" spans="21:21" ht="21.75" customHeight="1" x14ac:dyDescent="0.25">
      <c r="U132" s="1" t="e">
        <f>IF(#REF!&gt;0,IF($E132&lt;=0.65,$E132+0.5,$E132+0.9),"")</f>
        <v>#REF!</v>
      </c>
    </row>
    <row r="133" spans="21:21" ht="21.75" customHeight="1" x14ac:dyDescent="0.25">
      <c r="U133" s="1" t="e">
        <f>IF(#REF!&gt;0,IF($E133&lt;=0.65,$E133+0.5,$E133+0.9),"")</f>
        <v>#REF!</v>
      </c>
    </row>
    <row r="134" spans="21:21" ht="21.75" customHeight="1" x14ac:dyDescent="0.25">
      <c r="U134" s="1" t="e">
        <f>IF(#REF!&gt;0,IF($E134&lt;=0.65,$E134+0.5,$E134+0.9),"")</f>
        <v>#REF!</v>
      </c>
    </row>
    <row r="135" spans="21:21" ht="21.75" customHeight="1" x14ac:dyDescent="0.25">
      <c r="U135" s="1" t="e">
        <f>IF(#REF!&gt;0,IF($E135&lt;=0.65,$E135+0.5,$E135+0.9),"")</f>
        <v>#REF!</v>
      </c>
    </row>
    <row r="136" spans="21:21" ht="21.75" customHeight="1" x14ac:dyDescent="0.25">
      <c r="U136" s="1" t="e">
        <f>IF(#REF!&gt;0,IF($E136&lt;=0.65,$E136+0.5,$E136+0.9),"")</f>
        <v>#REF!</v>
      </c>
    </row>
    <row r="137" spans="21:21" ht="21.75" customHeight="1" x14ac:dyDescent="0.25">
      <c r="U137" s="1" t="e">
        <f>IF(#REF!&gt;0,IF($E137&lt;=0.65,$E137+0.5,$E137+0.9),"")</f>
        <v>#REF!</v>
      </c>
    </row>
    <row r="138" spans="21:21" ht="21.75" customHeight="1" x14ac:dyDescent="0.25">
      <c r="U138" s="1" t="e">
        <f>IF(#REF!&gt;0,IF($E138&lt;=0.65,$E138+0.5,$E138+0.9),"")</f>
        <v>#REF!</v>
      </c>
    </row>
    <row r="139" spans="21:21" ht="21.75" customHeight="1" x14ac:dyDescent="0.25">
      <c r="U139" s="1" t="e">
        <f>IF(#REF!&gt;0,IF($E139&lt;=0.65,$E139+0.5,$E139+0.9),"")</f>
        <v>#REF!</v>
      </c>
    </row>
    <row r="140" spans="21:21" ht="21.75" customHeight="1" x14ac:dyDescent="0.25">
      <c r="U140" s="1" t="e">
        <f>IF(#REF!&gt;0,IF($E140&lt;=0.65,$E140+0.5,$E140+0.9),"")</f>
        <v>#REF!</v>
      </c>
    </row>
    <row r="141" spans="21:21" ht="21.75" customHeight="1" x14ac:dyDescent="0.25">
      <c r="U141" s="1" t="e">
        <f>IF(#REF!&gt;0,IF($E141&lt;=0.65,$E141+0.5,$E141+0.9),"")</f>
        <v>#REF!</v>
      </c>
    </row>
    <row r="142" spans="21:21" ht="21.75" customHeight="1" x14ac:dyDescent="0.25">
      <c r="U142" s="1" t="e">
        <f>IF(#REF!&gt;0,IF($E142&lt;=0.65,$E142+0.5,$E142+0.9),"")</f>
        <v>#REF!</v>
      </c>
    </row>
    <row r="143" spans="21:21" ht="21.75" customHeight="1" x14ac:dyDescent="0.25">
      <c r="U143" s="1" t="e">
        <f>IF(#REF!&gt;0,IF($E143&lt;=0.65,$E143+0.5,$E143+0.9),"")</f>
        <v>#REF!</v>
      </c>
    </row>
    <row r="144" spans="21:21" ht="21.75" customHeight="1" x14ac:dyDescent="0.25">
      <c r="U144" s="1" t="e">
        <f>IF(#REF!&gt;0,IF($E144&lt;=0.65,$E144+0.5,$E144+0.9),"")</f>
        <v>#REF!</v>
      </c>
    </row>
    <row r="145" spans="21:21" ht="21.75" customHeight="1" x14ac:dyDescent="0.25">
      <c r="U145" s="1" t="e">
        <f>IF(#REF!&gt;0,IF($E145&lt;=0.65,$E145+0.5,$E145+0.9),"")</f>
        <v>#REF!</v>
      </c>
    </row>
    <row r="146" spans="21:21" ht="21.75" customHeight="1" x14ac:dyDescent="0.25">
      <c r="U146" s="1" t="e">
        <f>IF(#REF!&gt;0,IF($E146&lt;=0.65,$E146+0.5,$E146+0.9),"")</f>
        <v>#REF!</v>
      </c>
    </row>
    <row r="147" spans="21:21" ht="21.75" customHeight="1" x14ac:dyDescent="0.25">
      <c r="U147" s="1" t="e">
        <f>IF(#REF!&gt;0,IF($E147&lt;=0.65,$E147+0.5,$E147+0.9),"")</f>
        <v>#REF!</v>
      </c>
    </row>
    <row r="148" spans="21:21" ht="21.75" customHeight="1" x14ac:dyDescent="0.25">
      <c r="U148" s="1" t="e">
        <f>IF(#REF!&gt;0,IF($E148&lt;=0.65,$E148+0.5,$E148+0.9),"")</f>
        <v>#REF!</v>
      </c>
    </row>
    <row r="149" spans="21:21" ht="21.75" customHeight="1" x14ac:dyDescent="0.25">
      <c r="U149" s="1" t="e">
        <f>IF(#REF!&gt;0,IF($E149&lt;=0.65,$E149+0.5,$E149+0.9),"")</f>
        <v>#REF!</v>
      </c>
    </row>
    <row r="150" spans="21:21" ht="21.75" customHeight="1" x14ac:dyDescent="0.25">
      <c r="U150" s="1" t="e">
        <f>IF(#REF!&gt;0,IF($E150&lt;=0.65,$E150+0.5,$E150+0.9),"")</f>
        <v>#REF!</v>
      </c>
    </row>
    <row r="151" spans="21:21" ht="21.75" customHeight="1" x14ac:dyDescent="0.25">
      <c r="U151" s="1" t="e">
        <f>IF(#REF!&gt;0,IF($E151&lt;=0.65,$E151+0.5,$E151+0.9),"")</f>
        <v>#REF!</v>
      </c>
    </row>
    <row r="152" spans="21:21" ht="21.75" customHeight="1" x14ac:dyDescent="0.25">
      <c r="U152" s="1" t="e">
        <f>IF(#REF!&gt;0,IF($E152&lt;=0.65,$E152+0.5,$E152+0.9),"")</f>
        <v>#REF!</v>
      </c>
    </row>
    <row r="153" spans="21:21" ht="21.75" customHeight="1" x14ac:dyDescent="0.25">
      <c r="U153" s="1" t="e">
        <f>IF(#REF!&gt;0,IF($E153&lt;=0.65,$E153+0.5,$E153+0.9),"")</f>
        <v>#REF!</v>
      </c>
    </row>
    <row r="154" spans="21:21" ht="21.75" customHeight="1" x14ac:dyDescent="0.25">
      <c r="U154" s="1" t="e">
        <f>IF(#REF!&gt;0,IF($E154&lt;=0.65,$E154+0.5,$E154+0.9),"")</f>
        <v>#REF!</v>
      </c>
    </row>
    <row r="155" spans="21:21" ht="21.75" customHeight="1" x14ac:dyDescent="0.25">
      <c r="U155" s="1" t="e">
        <f>IF(#REF!&gt;0,IF($E155&lt;=0.65,$E155+0.5,$E155+0.9),"")</f>
        <v>#REF!</v>
      </c>
    </row>
    <row r="156" spans="21:21" ht="21.75" customHeight="1" x14ac:dyDescent="0.25">
      <c r="U156" s="1" t="e">
        <f>IF(#REF!&gt;0,IF($E156&lt;=0.65,$E156+0.5,$E156+0.9),"")</f>
        <v>#REF!</v>
      </c>
    </row>
    <row r="157" spans="21:21" ht="21.75" customHeight="1" x14ac:dyDescent="0.25">
      <c r="U157" s="1" t="e">
        <f>IF(#REF!&gt;0,IF($E157&lt;=0.65,$E157+0.5,$E157+0.9),"")</f>
        <v>#REF!</v>
      </c>
    </row>
    <row r="158" spans="21:21" ht="21.75" customHeight="1" x14ac:dyDescent="0.25">
      <c r="U158" s="1" t="e">
        <f>IF(#REF!&gt;0,IF($E158&lt;=0.65,$E158+0.5,$E158+0.9),"")</f>
        <v>#REF!</v>
      </c>
    </row>
    <row r="159" spans="21:21" ht="21.75" customHeight="1" x14ac:dyDescent="0.25">
      <c r="U159" s="1" t="e">
        <f>IF(#REF!&gt;0,IF($E159&lt;=0.65,$E159+0.5,$E159+0.9),"")</f>
        <v>#REF!</v>
      </c>
    </row>
    <row r="160" spans="21:21" ht="21.75" customHeight="1" x14ac:dyDescent="0.25">
      <c r="U160" s="1" t="e">
        <f>IF(#REF!&gt;0,IF($E160&lt;=0.65,$E160+0.5,$E160+0.9),"")</f>
        <v>#REF!</v>
      </c>
    </row>
    <row r="161" spans="21:21" ht="21.75" customHeight="1" x14ac:dyDescent="0.25">
      <c r="U161" s="1" t="e">
        <f>IF(#REF!&gt;0,IF($E161&lt;=0.65,$E161+0.5,$E161+0.9),"")</f>
        <v>#REF!</v>
      </c>
    </row>
    <row r="162" spans="21:21" ht="21.75" customHeight="1" x14ac:dyDescent="0.25">
      <c r="U162" s="1" t="e">
        <f>IF(#REF!&gt;0,IF($E162&lt;=0.65,$E162+0.5,$E162+0.9),"")</f>
        <v>#REF!</v>
      </c>
    </row>
    <row r="163" spans="21:21" ht="21.75" customHeight="1" x14ac:dyDescent="0.25">
      <c r="U163" s="1" t="e">
        <f>IF(#REF!&gt;0,IF($E163&lt;=0.65,$E163+0.5,$E163+0.9),"")</f>
        <v>#REF!</v>
      </c>
    </row>
    <row r="164" spans="21:21" ht="21.75" customHeight="1" x14ac:dyDescent="0.25">
      <c r="U164" s="1" t="e">
        <f>IF(#REF!&gt;0,IF($E164&lt;=0.65,$E164+0.5,$E164+0.9),"")</f>
        <v>#REF!</v>
      </c>
    </row>
    <row r="165" spans="21:21" ht="21.75" customHeight="1" x14ac:dyDescent="0.25">
      <c r="U165" s="1" t="e">
        <f>IF(#REF!&gt;0,IF($E165&lt;=0.65,$E165+0.5,$E165+0.9),"")</f>
        <v>#REF!</v>
      </c>
    </row>
    <row r="166" spans="21:21" ht="21.75" customHeight="1" x14ac:dyDescent="0.25">
      <c r="U166" s="1" t="e">
        <f>IF(#REF!&gt;0,IF($E166&lt;=0.65,$E166+0.5,$E166+0.9),"")</f>
        <v>#REF!</v>
      </c>
    </row>
    <row r="167" spans="21:21" ht="21.75" customHeight="1" x14ac:dyDescent="0.25">
      <c r="U167" s="1" t="e">
        <f>IF(#REF!&gt;0,IF($E167&lt;=0.65,$E167+0.5,$E167+0.9),"")</f>
        <v>#REF!</v>
      </c>
    </row>
    <row r="168" spans="21:21" ht="21.75" customHeight="1" x14ac:dyDescent="0.25">
      <c r="U168" s="1" t="e">
        <f>IF(#REF!&gt;0,IF($E168&lt;=0.65,$E168+0.5,$E168+0.9),"")</f>
        <v>#REF!</v>
      </c>
    </row>
    <row r="169" spans="21:21" ht="21.75" customHeight="1" x14ac:dyDescent="0.25">
      <c r="U169" s="1" t="e">
        <f>IF(#REF!&gt;0,IF($E169&lt;=0.65,$E169+0.5,$E169+0.9),"")</f>
        <v>#REF!</v>
      </c>
    </row>
    <row r="170" spans="21:21" ht="21.75" customHeight="1" x14ac:dyDescent="0.25">
      <c r="U170" s="1" t="e">
        <f>IF(#REF!&gt;0,IF($E170&lt;=0.65,$E170+0.5,$E170+0.9),"")</f>
        <v>#REF!</v>
      </c>
    </row>
  </sheetData>
  <mergeCells count="9">
    <mergeCell ref="A4:A5"/>
    <mergeCell ref="B4:B5"/>
    <mergeCell ref="C19:D19"/>
    <mergeCell ref="C4:D4"/>
    <mergeCell ref="C2:N2"/>
    <mergeCell ref="G4:I4"/>
    <mergeCell ref="G19:I19"/>
    <mergeCell ref="A19:A20"/>
    <mergeCell ref="B19:B20"/>
  </mergeCells>
  <conditionalFormatting sqref="F6">
    <cfRule type="cellIs" dxfId="2" priority="8" operator="greaterThan">
      <formula>120.5</formula>
    </cfRule>
  </conditionalFormatting>
  <conditionalFormatting sqref="F7">
    <cfRule type="cellIs" dxfId="1" priority="7" operator="greaterThan">
      <formula>120.5</formula>
    </cfRule>
  </conditionalFormatting>
  <conditionalFormatting sqref="F8:F16">
    <cfRule type="cellIs" dxfId="0" priority="6" operator="greaterThan">
      <formula>120.5</formula>
    </cfRule>
  </conditionalFormatting>
  <pageMargins left="0.75" right="0.75" top="1" bottom="1" header="0" footer="0"/>
  <pageSetup scale="1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1"/>
  <sheetViews>
    <sheetView topLeftCell="A91" zoomScale="85" zoomScaleNormal="85" workbookViewId="0">
      <selection activeCell="K117" sqref="K117"/>
    </sheetView>
  </sheetViews>
  <sheetFormatPr baseColWidth="10" defaultRowHeight="12.75" x14ac:dyDescent="0.2"/>
  <cols>
    <col min="1" max="1" width="14.85546875" customWidth="1"/>
    <col min="15" max="15" width="11.42578125" customWidth="1"/>
  </cols>
  <sheetData>
    <row r="1" spans="1:14" x14ac:dyDescent="0.2">
      <c r="A1" s="174" t="s">
        <v>149</v>
      </c>
      <c r="B1" s="174"/>
      <c r="C1" s="174"/>
      <c r="D1" s="174"/>
      <c r="E1" s="174"/>
      <c r="F1" s="174"/>
      <c r="G1" s="174"/>
    </row>
    <row r="2" spans="1:14" ht="12.75" customHeight="1" x14ac:dyDescent="0.2">
      <c r="A2" s="174" t="s">
        <v>148</v>
      </c>
      <c r="B2" s="174"/>
      <c r="C2" s="174"/>
      <c r="D2" s="174"/>
      <c r="E2" s="174"/>
      <c r="F2" s="174"/>
      <c r="G2" s="174"/>
    </row>
    <row r="3" spans="1:14" ht="12.75" customHeight="1" x14ac:dyDescent="0.2">
      <c r="A3" s="174"/>
      <c r="B3" s="174"/>
      <c r="C3" s="174"/>
      <c r="D3" s="174"/>
      <c r="E3" s="174"/>
      <c r="F3" s="174"/>
      <c r="G3" s="174"/>
    </row>
    <row r="4" spans="1:14" x14ac:dyDescent="0.2">
      <c r="A4" s="174"/>
      <c r="B4" s="174"/>
      <c r="C4" s="174"/>
      <c r="D4" s="174"/>
      <c r="E4" s="174"/>
      <c r="F4" s="174"/>
      <c r="G4" s="174"/>
    </row>
    <row r="6" spans="1:14" ht="13.5" thickBot="1" x14ac:dyDescent="0.25">
      <c r="A6" s="126" t="s">
        <v>143</v>
      </c>
      <c r="B6" s="127"/>
      <c r="C6" s="127"/>
      <c r="D6" s="127"/>
      <c r="E6" s="127"/>
      <c r="F6" s="127"/>
      <c r="G6" s="127"/>
      <c r="H6" s="127"/>
      <c r="I6" s="127"/>
      <c r="J6" s="127"/>
    </row>
    <row r="7" spans="1:14" ht="13.5" thickBot="1" x14ac:dyDescent="0.25">
      <c r="A7" s="195" t="s">
        <v>95</v>
      </c>
      <c r="B7" s="195" t="s">
        <v>96</v>
      </c>
      <c r="C7" s="195" t="s">
        <v>97</v>
      </c>
      <c r="D7" s="204" t="s">
        <v>98</v>
      </c>
      <c r="E7" s="205"/>
      <c r="F7" s="206" t="s">
        <v>99</v>
      </c>
      <c r="G7" s="128" t="s">
        <v>100</v>
      </c>
      <c r="H7" s="195" t="s">
        <v>101</v>
      </c>
      <c r="I7" s="128" t="s">
        <v>102</v>
      </c>
      <c r="J7" s="127"/>
    </row>
    <row r="8" spans="1:14" ht="13.5" thickBot="1" x14ac:dyDescent="0.25">
      <c r="A8" s="196"/>
      <c r="B8" s="196"/>
      <c r="C8" s="196"/>
      <c r="D8" s="129" t="s">
        <v>103</v>
      </c>
      <c r="E8" s="129" t="s">
        <v>104</v>
      </c>
      <c r="F8" s="207"/>
      <c r="G8" s="130" t="s">
        <v>105</v>
      </c>
      <c r="H8" s="196"/>
      <c r="I8" s="130" t="s">
        <v>106</v>
      </c>
      <c r="J8" s="127"/>
    </row>
    <row r="9" spans="1:14" x14ac:dyDescent="0.2">
      <c r="A9" s="116" t="s">
        <v>147</v>
      </c>
      <c r="B9" s="191" t="s">
        <v>144</v>
      </c>
      <c r="C9" s="191" t="s">
        <v>145</v>
      </c>
      <c r="D9" s="188" t="s">
        <v>167</v>
      </c>
      <c r="E9" s="188" t="s">
        <v>213</v>
      </c>
      <c r="F9" s="191" t="s">
        <v>118</v>
      </c>
      <c r="G9" s="116" t="s">
        <v>108</v>
      </c>
      <c r="H9" s="191" t="s">
        <v>109</v>
      </c>
      <c r="I9" s="200">
        <v>8.2200000000011642</v>
      </c>
      <c r="J9" s="127"/>
    </row>
    <row r="10" spans="1:14" ht="13.5" thickBot="1" x14ac:dyDescent="0.25">
      <c r="A10" s="125" t="s">
        <v>149</v>
      </c>
      <c r="B10" s="192"/>
      <c r="C10" s="189"/>
      <c r="D10" s="192"/>
      <c r="E10" s="192"/>
      <c r="F10" s="189"/>
      <c r="G10" s="125" t="s">
        <v>123</v>
      </c>
      <c r="H10" s="189"/>
      <c r="I10" s="201"/>
      <c r="J10" s="127"/>
    </row>
    <row r="11" spans="1:14" x14ac:dyDescent="0.2">
      <c r="A11" s="116" t="s">
        <v>147</v>
      </c>
      <c r="B11" s="191" t="s">
        <v>144</v>
      </c>
      <c r="C11" s="188" t="s">
        <v>145</v>
      </c>
      <c r="D11" s="191" t="s">
        <v>167</v>
      </c>
      <c r="E11" s="191" t="s">
        <v>213</v>
      </c>
      <c r="F11" s="188" t="s">
        <v>117</v>
      </c>
      <c r="G11" s="116" t="s">
        <v>108</v>
      </c>
      <c r="H11" s="188" t="s">
        <v>109</v>
      </c>
      <c r="I11" s="200">
        <v>8.2200000000011642</v>
      </c>
      <c r="J11" s="127"/>
    </row>
    <row r="12" spans="1:14" ht="13.5" thickBot="1" x14ac:dyDescent="0.25">
      <c r="A12" s="125" t="s">
        <v>149</v>
      </c>
      <c r="B12" s="192"/>
      <c r="C12" s="189"/>
      <c r="D12" s="192"/>
      <c r="E12" s="192"/>
      <c r="F12" s="189"/>
      <c r="G12" s="125" t="s">
        <v>146</v>
      </c>
      <c r="H12" s="189"/>
      <c r="I12" s="201"/>
      <c r="J12" s="127"/>
    </row>
    <row r="13" spans="1:14" ht="13.5" thickBot="1" x14ac:dyDescent="0.25">
      <c r="A13" s="116" t="s">
        <v>147</v>
      </c>
      <c r="B13" s="191" t="s">
        <v>144</v>
      </c>
      <c r="C13" s="188" t="s">
        <v>145</v>
      </c>
      <c r="D13" s="191" t="s">
        <v>167</v>
      </c>
      <c r="E13" s="191" t="s">
        <v>194</v>
      </c>
      <c r="F13" s="188" t="s">
        <v>118</v>
      </c>
      <c r="G13" s="116" t="s">
        <v>108</v>
      </c>
      <c r="H13" s="188" t="s">
        <v>109</v>
      </c>
      <c r="I13" s="200">
        <v>1</v>
      </c>
      <c r="J13" s="127"/>
      <c r="K13" s="202" t="s">
        <v>168</v>
      </c>
      <c r="L13" s="202"/>
      <c r="M13" s="202" t="s">
        <v>169</v>
      </c>
      <c r="N13" s="202"/>
    </row>
    <row r="14" spans="1:14" ht="13.5" thickBot="1" x14ac:dyDescent="0.25">
      <c r="A14" s="125" t="s">
        <v>149</v>
      </c>
      <c r="B14" s="192"/>
      <c r="C14" s="189"/>
      <c r="D14" s="192"/>
      <c r="E14" s="192"/>
      <c r="F14" s="189"/>
      <c r="G14" s="125" t="s">
        <v>150</v>
      </c>
      <c r="H14" s="189"/>
      <c r="I14" s="201"/>
      <c r="J14" s="131" t="s">
        <v>170</v>
      </c>
      <c r="K14" s="96" t="s">
        <v>124</v>
      </c>
      <c r="L14" s="97" t="s">
        <v>125</v>
      </c>
      <c r="M14" s="96" t="s">
        <v>124</v>
      </c>
      <c r="N14" s="97" t="s">
        <v>125</v>
      </c>
    </row>
    <row r="15" spans="1:14" x14ac:dyDescent="0.2">
      <c r="A15" s="116" t="s">
        <v>147</v>
      </c>
      <c r="B15" s="191" t="s">
        <v>144</v>
      </c>
      <c r="C15" s="188" t="s">
        <v>145</v>
      </c>
      <c r="D15" s="191" t="s">
        <v>167</v>
      </c>
      <c r="E15" s="191" t="s">
        <v>193</v>
      </c>
      <c r="F15" s="188" t="s">
        <v>118</v>
      </c>
      <c r="G15" s="116" t="s">
        <v>151</v>
      </c>
      <c r="H15" s="188" t="s">
        <v>110</v>
      </c>
      <c r="I15" s="200">
        <v>11.279999999998836</v>
      </c>
      <c r="J15" s="132">
        <f>IF(G15="HDPE PN 10",1,0)</f>
        <v>1</v>
      </c>
      <c r="K15" s="203">
        <f>IF(H15="PROYECTADA",J15*IF(J16=1,0,1)*I15,0)</f>
        <v>0</v>
      </c>
      <c r="L15" s="203">
        <f>IF(H15="PROYECTADA",J15*J16*I15,0)</f>
        <v>11.279999999998836</v>
      </c>
      <c r="M15" s="203">
        <f>IF(H15="PROYECTADA",IF(J15=1,0,1)*IF(J16=1,0,1)*I15,0)</f>
        <v>0</v>
      </c>
      <c r="N15" s="203">
        <f>IF(H15="PROYECTADA",IF(J15=1,0,1)*J16*I15,0)</f>
        <v>0</v>
      </c>
    </row>
    <row r="16" spans="1:14" ht="13.5" thickBot="1" x14ac:dyDescent="0.25">
      <c r="A16" s="125" t="s">
        <v>149</v>
      </c>
      <c r="B16" s="192"/>
      <c r="C16" s="189"/>
      <c r="D16" s="192"/>
      <c r="E16" s="192"/>
      <c r="F16" s="189"/>
      <c r="G16" s="125" t="s">
        <v>119</v>
      </c>
      <c r="H16" s="189"/>
      <c r="I16" s="201"/>
      <c r="J16" s="132">
        <f>IF(G16="DN 110mm",1,0)</f>
        <v>1</v>
      </c>
      <c r="K16" s="197"/>
      <c r="L16" s="197"/>
      <c r="M16" s="197"/>
      <c r="N16" s="197"/>
    </row>
    <row r="17" spans="1:14" x14ac:dyDescent="0.2">
      <c r="A17" s="116" t="s">
        <v>147</v>
      </c>
      <c r="B17" s="191" t="s">
        <v>144</v>
      </c>
      <c r="C17" s="188" t="s">
        <v>145</v>
      </c>
      <c r="D17" s="191" t="s">
        <v>194</v>
      </c>
      <c r="E17" s="191" t="s">
        <v>214</v>
      </c>
      <c r="F17" s="188" t="s">
        <v>118</v>
      </c>
      <c r="G17" s="116" t="s">
        <v>108</v>
      </c>
      <c r="H17" s="188" t="s">
        <v>109</v>
      </c>
      <c r="I17" s="200">
        <v>605.5</v>
      </c>
      <c r="J17" s="132">
        <f>IF(G17="HDPE PN 10",1,0)</f>
        <v>0</v>
      </c>
      <c r="K17" s="197">
        <f t="shared" ref="K17" si="0">IF(H17="PROYECTADA",J17*IF(J18=1,0,1)*I17,0)</f>
        <v>0</v>
      </c>
      <c r="L17" s="197">
        <f t="shared" ref="L17" si="1">IF(H17="PROYECTADA",J17*J18*I17,0)</f>
        <v>0</v>
      </c>
      <c r="M17" s="197">
        <f t="shared" ref="M17" si="2">IF(H17="PROYECTADA",IF(J17=1,0,1)*IF(J18=1,0,1)*I17,0)</f>
        <v>0</v>
      </c>
      <c r="N17" s="197">
        <f t="shared" ref="N17" si="3">IF(H17="PROYECTADA",IF(J17=1,0,1)*J18*I17,0)</f>
        <v>0</v>
      </c>
    </row>
    <row r="18" spans="1:14" ht="13.5" thickBot="1" x14ac:dyDescent="0.25">
      <c r="A18" s="125" t="s">
        <v>149</v>
      </c>
      <c r="B18" s="192"/>
      <c r="C18" s="189"/>
      <c r="D18" s="192"/>
      <c r="E18" s="192"/>
      <c r="F18" s="189"/>
      <c r="G18" s="125" t="s">
        <v>119</v>
      </c>
      <c r="H18" s="189"/>
      <c r="I18" s="201"/>
      <c r="J18" s="132">
        <f t="shared" ref="J18" si="4">IF(G18="DN 110mm",1,0)</f>
        <v>1</v>
      </c>
      <c r="K18" s="197"/>
      <c r="L18" s="197"/>
      <c r="M18" s="197"/>
      <c r="N18" s="197"/>
    </row>
    <row r="19" spans="1:14" x14ac:dyDescent="0.2">
      <c r="A19" s="116" t="s">
        <v>147</v>
      </c>
      <c r="B19" s="191" t="s">
        <v>144</v>
      </c>
      <c r="C19" s="188" t="s">
        <v>145</v>
      </c>
      <c r="D19" s="191" t="s">
        <v>194</v>
      </c>
      <c r="E19" s="191" t="s">
        <v>188</v>
      </c>
      <c r="F19" s="188" t="s">
        <v>118</v>
      </c>
      <c r="G19" s="116" t="s">
        <v>108</v>
      </c>
      <c r="H19" s="188" t="s">
        <v>109</v>
      </c>
      <c r="I19" s="200">
        <v>1657.5</v>
      </c>
      <c r="J19" s="132">
        <f t="shared" ref="J19" si="5">IF(G19="HDPE PN 10",1,0)</f>
        <v>0</v>
      </c>
      <c r="K19" s="197">
        <f t="shared" ref="K19" si="6">IF(H19="PROYECTADA",J19*IF(J20=1,0,1)*I19,0)</f>
        <v>0</v>
      </c>
      <c r="L19" s="197">
        <f t="shared" ref="L19" si="7">IF(H19="PROYECTADA",J19*J20*I19,0)</f>
        <v>0</v>
      </c>
      <c r="M19" s="197">
        <f>IF(H19="PROYECTADA",IF(J19=1,0,1)*IF(J20=1,0,1)*I19,0)</f>
        <v>0</v>
      </c>
      <c r="N19" s="197">
        <f t="shared" ref="N19" si="8">IF(H19="PROYECTADA",IF(J19=1,0,1)*J20*I19,0)</f>
        <v>0</v>
      </c>
    </row>
    <row r="20" spans="1:14" ht="13.5" thickBot="1" x14ac:dyDescent="0.25">
      <c r="A20" s="125" t="s">
        <v>149</v>
      </c>
      <c r="B20" s="192"/>
      <c r="C20" s="189"/>
      <c r="D20" s="192"/>
      <c r="E20" s="192"/>
      <c r="F20" s="189"/>
      <c r="G20" s="125" t="s">
        <v>123</v>
      </c>
      <c r="H20" s="189"/>
      <c r="I20" s="201"/>
      <c r="J20" s="132">
        <f t="shared" ref="J20" si="9">IF(G20="DN 110mm",1,0)</f>
        <v>0</v>
      </c>
      <c r="K20" s="197"/>
      <c r="L20" s="197"/>
      <c r="M20" s="197"/>
      <c r="N20" s="197"/>
    </row>
    <row r="21" spans="1:14" x14ac:dyDescent="0.2">
      <c r="A21" s="116" t="s">
        <v>147</v>
      </c>
      <c r="B21" s="191" t="s">
        <v>144</v>
      </c>
      <c r="C21" s="188" t="s">
        <v>145</v>
      </c>
      <c r="D21" s="191" t="s">
        <v>213</v>
      </c>
      <c r="E21" s="191" t="s">
        <v>195</v>
      </c>
      <c r="F21" s="188" t="s">
        <v>117</v>
      </c>
      <c r="G21" s="116" t="s">
        <v>108</v>
      </c>
      <c r="H21" s="188" t="s">
        <v>109</v>
      </c>
      <c r="I21" s="200">
        <v>493</v>
      </c>
      <c r="J21" s="132">
        <f t="shared" ref="J21" si="10">IF(G21="HDPE PN 10",1,0)</f>
        <v>0</v>
      </c>
      <c r="K21" s="197">
        <f t="shared" ref="K21" si="11">IF(H21="PROYECTADA",J21*IF(J22=1,0,1)*I21,0)</f>
        <v>0</v>
      </c>
      <c r="L21" s="197">
        <f t="shared" ref="L21" si="12">IF(H21="PROYECTADA",J21*J22*I21,0)</f>
        <v>0</v>
      </c>
      <c r="M21" s="197">
        <f t="shared" ref="M21" si="13">IF(H21="PROYECTADA",IF(J21=1,0,1)*IF(J22=1,0,1)*I21,0)</f>
        <v>0</v>
      </c>
      <c r="N21" s="197">
        <f t="shared" ref="N21" si="14">IF(H21="PROYECTADA",IF(J21=1,0,1)*J22*I21,0)</f>
        <v>0</v>
      </c>
    </row>
    <row r="22" spans="1:14" ht="13.5" thickBot="1" x14ac:dyDescent="0.25">
      <c r="A22" s="125" t="s">
        <v>149</v>
      </c>
      <c r="B22" s="192"/>
      <c r="C22" s="189"/>
      <c r="D22" s="192"/>
      <c r="E22" s="192"/>
      <c r="F22" s="189"/>
      <c r="G22" s="125" t="s">
        <v>150</v>
      </c>
      <c r="H22" s="189"/>
      <c r="I22" s="201"/>
      <c r="J22" s="132">
        <f t="shared" ref="J22" si="15">IF(G22="DN 110mm",1,0)</f>
        <v>0</v>
      </c>
      <c r="K22" s="197"/>
      <c r="L22" s="197"/>
      <c r="M22" s="197"/>
      <c r="N22" s="197"/>
    </row>
    <row r="23" spans="1:14" x14ac:dyDescent="0.2">
      <c r="A23" s="116" t="s">
        <v>147</v>
      </c>
      <c r="B23" s="191" t="s">
        <v>144</v>
      </c>
      <c r="C23" s="188" t="s">
        <v>145</v>
      </c>
      <c r="D23" s="191" t="s">
        <v>222</v>
      </c>
      <c r="E23" s="191" t="s">
        <v>247</v>
      </c>
      <c r="F23" s="188" t="s">
        <v>117</v>
      </c>
      <c r="G23" s="116" t="s">
        <v>221</v>
      </c>
      <c r="H23" s="188" t="s">
        <v>109</v>
      </c>
      <c r="I23" s="200">
        <v>9.7799999999999994</v>
      </c>
      <c r="J23" s="132">
        <f>IF(G23="HDPE PN 10",1,0)</f>
        <v>0</v>
      </c>
      <c r="K23" s="197">
        <f>IF(H23="PROYECTADA",J23*IF(J24=1,0,1)*I23,0)</f>
        <v>0</v>
      </c>
      <c r="L23" s="197">
        <f>IF(H23="PROYECTADA",J23*J24*I23,0)</f>
        <v>0</v>
      </c>
      <c r="M23" s="197">
        <f>IF(H23="PROYECTADA",IF(J23=1,0,1)*IF(J24=1,0,1)*I23,0)</f>
        <v>0</v>
      </c>
      <c r="N23" s="197">
        <f>IF(H23="PROYECTADA",IF(J23=1,0,1)*J24*I23,0)</f>
        <v>0</v>
      </c>
    </row>
    <row r="24" spans="1:14" ht="13.5" thickBot="1" x14ac:dyDescent="0.25">
      <c r="A24" s="147" t="s">
        <v>149</v>
      </c>
      <c r="B24" s="192"/>
      <c r="C24" s="189"/>
      <c r="D24" s="192"/>
      <c r="E24" s="192"/>
      <c r="F24" s="189"/>
      <c r="G24" s="147"/>
      <c r="H24" s="189"/>
      <c r="I24" s="201"/>
      <c r="J24" s="132">
        <f>IF(G24="DN 110mm",1,0)</f>
        <v>0</v>
      </c>
      <c r="K24" s="197"/>
      <c r="L24" s="197"/>
      <c r="M24" s="197"/>
      <c r="N24" s="197"/>
    </row>
    <row r="25" spans="1:14" x14ac:dyDescent="0.2">
      <c r="A25" s="116" t="s">
        <v>147</v>
      </c>
      <c r="B25" s="191" t="s">
        <v>144</v>
      </c>
      <c r="C25" s="188" t="s">
        <v>145</v>
      </c>
      <c r="D25" s="191" t="s">
        <v>193</v>
      </c>
      <c r="E25" s="191" t="s">
        <v>188</v>
      </c>
      <c r="F25" s="188" t="s">
        <v>117</v>
      </c>
      <c r="G25" s="116" t="s">
        <v>151</v>
      </c>
      <c r="H25" s="188" t="s">
        <v>110</v>
      </c>
      <c r="I25" s="200">
        <v>1647.2200000000012</v>
      </c>
      <c r="J25" s="132">
        <f t="shared" ref="J25" si="16">IF(G25="HDPE PN 10",1,0)</f>
        <v>1</v>
      </c>
      <c r="K25" s="197">
        <f t="shared" ref="K25" si="17">IF(H25="PROYECTADA",J25*IF(J26=1,0,1)*I25,0)</f>
        <v>0</v>
      </c>
      <c r="L25" s="197">
        <f t="shared" ref="L25" si="18">IF(H25="PROYECTADA",J25*J26*I25,0)</f>
        <v>1647.2200000000012</v>
      </c>
      <c r="M25" s="197">
        <f t="shared" ref="M25" si="19">IF(H25="PROYECTADA",IF(J25=1,0,1)*IF(J26=1,0,1)*I25,0)</f>
        <v>0</v>
      </c>
      <c r="N25" s="197">
        <f t="shared" ref="N25" si="20">IF(H25="PROYECTADA",IF(J25=1,0,1)*J26*I25,0)</f>
        <v>0</v>
      </c>
    </row>
    <row r="26" spans="1:14" ht="13.5" thickBot="1" x14ac:dyDescent="0.25">
      <c r="A26" s="125" t="s">
        <v>149</v>
      </c>
      <c r="B26" s="192"/>
      <c r="C26" s="189"/>
      <c r="D26" s="192"/>
      <c r="E26" s="192"/>
      <c r="F26" s="189"/>
      <c r="G26" s="125" t="s">
        <v>119</v>
      </c>
      <c r="H26" s="189"/>
      <c r="I26" s="201"/>
      <c r="J26" s="132">
        <f t="shared" ref="J26" si="21">IF(G26="DN 110mm",1,0)</f>
        <v>1</v>
      </c>
      <c r="K26" s="197"/>
      <c r="L26" s="197"/>
      <c r="M26" s="197"/>
      <c r="N26" s="197"/>
    </row>
    <row r="27" spans="1:14" x14ac:dyDescent="0.2">
      <c r="A27" s="116" t="s">
        <v>147</v>
      </c>
      <c r="B27" s="191" t="s">
        <v>144</v>
      </c>
      <c r="C27" s="188" t="s">
        <v>145</v>
      </c>
      <c r="D27" s="191" t="s">
        <v>223</v>
      </c>
      <c r="E27" s="191" t="s">
        <v>246</v>
      </c>
      <c r="F27" s="188" t="s">
        <v>117</v>
      </c>
      <c r="G27" s="116" t="s">
        <v>221</v>
      </c>
      <c r="H27" s="188" t="s">
        <v>109</v>
      </c>
      <c r="I27" s="200">
        <v>9.44</v>
      </c>
      <c r="J27" s="132">
        <f>IF(G27="HDPE PN 10",1,0)</f>
        <v>0</v>
      </c>
      <c r="K27" s="197">
        <f>IF(H27="PROYECTADA",J27*IF(J28=1,0,1)*I27,0)</f>
        <v>0</v>
      </c>
      <c r="L27" s="197">
        <f>IF(H27="PROYECTADA",J27*J28*I27,0)</f>
        <v>0</v>
      </c>
      <c r="M27" s="197">
        <f>IF(H27="PROYECTADA",IF(J27=1,0,1)*IF(J28=1,0,1)*I27,0)</f>
        <v>0</v>
      </c>
      <c r="N27" s="197">
        <f>IF(H27="PROYECTADA",IF(J27=1,0,1)*J28*I27,0)</f>
        <v>0</v>
      </c>
    </row>
    <row r="28" spans="1:14" ht="13.5" thickBot="1" x14ac:dyDescent="0.25">
      <c r="A28" s="147" t="s">
        <v>149</v>
      </c>
      <c r="B28" s="192"/>
      <c r="C28" s="189"/>
      <c r="D28" s="192"/>
      <c r="E28" s="192"/>
      <c r="F28" s="189"/>
      <c r="G28" s="147"/>
      <c r="H28" s="189"/>
      <c r="I28" s="201"/>
      <c r="J28" s="132">
        <f>IF(G28="DN 110mm",1,0)</f>
        <v>0</v>
      </c>
      <c r="K28" s="197"/>
      <c r="L28" s="197"/>
      <c r="M28" s="197"/>
      <c r="N28" s="197"/>
    </row>
    <row r="29" spans="1:14" x14ac:dyDescent="0.2">
      <c r="A29" s="116" t="s">
        <v>147</v>
      </c>
      <c r="B29" s="191" t="s">
        <v>144</v>
      </c>
      <c r="C29" s="188" t="s">
        <v>145</v>
      </c>
      <c r="D29" s="191" t="s">
        <v>224</v>
      </c>
      <c r="E29" s="191" t="s">
        <v>245</v>
      </c>
      <c r="F29" s="188" t="s">
        <v>118</v>
      </c>
      <c r="G29" s="116" t="s">
        <v>221</v>
      </c>
      <c r="H29" s="188" t="s">
        <v>109</v>
      </c>
      <c r="I29" s="200">
        <v>35.4</v>
      </c>
      <c r="J29" s="132">
        <f>IF(G29="HDPE PN 10",1,0)</f>
        <v>0</v>
      </c>
      <c r="K29" s="197">
        <f>IF(H29="PROYECTADA",J29*IF(J30=1,0,1)*I29,0)</f>
        <v>0</v>
      </c>
      <c r="L29" s="197">
        <f>IF(H29="PROYECTADA",J29*J30*I29,0)</f>
        <v>0</v>
      </c>
      <c r="M29" s="197">
        <f>IF(H29="PROYECTADA",IF(J29=1,0,1)*IF(J30=1,0,1)*I29,0)</f>
        <v>0</v>
      </c>
      <c r="N29" s="197">
        <f>IF(H29="PROYECTADA",IF(J29=1,0,1)*J30*I29,0)</f>
        <v>0</v>
      </c>
    </row>
    <row r="30" spans="1:14" ht="13.5" thickBot="1" x14ac:dyDescent="0.25">
      <c r="A30" s="147" t="s">
        <v>149</v>
      </c>
      <c r="B30" s="192"/>
      <c r="C30" s="189"/>
      <c r="D30" s="192"/>
      <c r="E30" s="192"/>
      <c r="F30" s="189"/>
      <c r="G30" s="147"/>
      <c r="H30" s="189"/>
      <c r="I30" s="201"/>
      <c r="J30" s="132">
        <f>IF(G30="DN 110mm",1,0)</f>
        <v>0</v>
      </c>
      <c r="K30" s="197"/>
      <c r="L30" s="197"/>
      <c r="M30" s="197"/>
      <c r="N30" s="197"/>
    </row>
    <row r="31" spans="1:14" x14ac:dyDescent="0.2">
      <c r="A31" s="116" t="s">
        <v>147</v>
      </c>
      <c r="B31" s="191" t="s">
        <v>144</v>
      </c>
      <c r="C31" s="188" t="s">
        <v>145</v>
      </c>
      <c r="D31" s="191" t="s">
        <v>225</v>
      </c>
      <c r="E31" s="191" t="s">
        <v>244</v>
      </c>
      <c r="F31" s="188" t="s">
        <v>117</v>
      </c>
      <c r="G31" s="116" t="s">
        <v>221</v>
      </c>
      <c r="H31" s="188" t="s">
        <v>109</v>
      </c>
      <c r="I31" s="200">
        <v>9.7799999999999994</v>
      </c>
      <c r="J31" s="132">
        <f>IF(G31="HDPE PN 10",1,0)</f>
        <v>0</v>
      </c>
      <c r="K31" s="197">
        <f>IF(H31="PROYECTADA",J31*IF(J32=1,0,1)*I31,0)</f>
        <v>0</v>
      </c>
      <c r="L31" s="197">
        <f>IF(H31="PROYECTADA",J31*J32*I31,0)</f>
        <v>0</v>
      </c>
      <c r="M31" s="197">
        <f>IF(H31="PROYECTADA",IF(J31=1,0,1)*IF(J32=1,0,1)*I31,0)</f>
        <v>0</v>
      </c>
      <c r="N31" s="197">
        <f>IF(H31="PROYECTADA",IF(J31=1,0,1)*J32*I31,0)</f>
        <v>0</v>
      </c>
    </row>
    <row r="32" spans="1:14" ht="13.5" thickBot="1" x14ac:dyDescent="0.25">
      <c r="A32" s="147" t="s">
        <v>149</v>
      </c>
      <c r="B32" s="192"/>
      <c r="C32" s="189"/>
      <c r="D32" s="192"/>
      <c r="E32" s="192"/>
      <c r="F32" s="189"/>
      <c r="G32" s="147"/>
      <c r="H32" s="189"/>
      <c r="I32" s="201"/>
      <c r="J32" s="132">
        <f>IF(G32="DN 110mm",1,0)</f>
        <v>0</v>
      </c>
      <c r="K32" s="197"/>
      <c r="L32" s="197"/>
      <c r="M32" s="197"/>
      <c r="N32" s="197"/>
    </row>
    <row r="33" spans="1:14" x14ac:dyDescent="0.2">
      <c r="A33" s="116" t="s">
        <v>147</v>
      </c>
      <c r="B33" s="191" t="s">
        <v>144</v>
      </c>
      <c r="C33" s="188" t="s">
        <v>145</v>
      </c>
      <c r="D33" s="191" t="s">
        <v>226</v>
      </c>
      <c r="E33" s="191" t="s">
        <v>243</v>
      </c>
      <c r="F33" s="188" t="s">
        <v>118</v>
      </c>
      <c r="G33" s="116" t="s">
        <v>221</v>
      </c>
      <c r="H33" s="188" t="s">
        <v>109</v>
      </c>
      <c r="I33" s="200">
        <v>10</v>
      </c>
      <c r="J33" s="132">
        <f>IF(G33="HDPE PN 10",1,0)</f>
        <v>0</v>
      </c>
      <c r="K33" s="197">
        <f>IF(H33="PROYECTADA",J33*IF(J34=1,0,1)*I33,0)</f>
        <v>0</v>
      </c>
      <c r="L33" s="197">
        <f>IF(H33="PROYECTADA",J33*J34*I33,0)</f>
        <v>0</v>
      </c>
      <c r="M33" s="197">
        <f>IF(H33="PROYECTADA",IF(J33=1,0,1)*IF(J34=1,0,1)*I33,0)</f>
        <v>0</v>
      </c>
      <c r="N33" s="197">
        <f>IF(H33="PROYECTADA",IF(J33=1,0,1)*J34*I33,0)</f>
        <v>0</v>
      </c>
    </row>
    <row r="34" spans="1:14" ht="13.5" thickBot="1" x14ac:dyDescent="0.25">
      <c r="A34" s="147" t="s">
        <v>149</v>
      </c>
      <c r="B34" s="192"/>
      <c r="C34" s="189"/>
      <c r="D34" s="192"/>
      <c r="E34" s="192"/>
      <c r="F34" s="189"/>
      <c r="G34" s="147"/>
      <c r="H34" s="189"/>
      <c r="I34" s="201"/>
      <c r="J34" s="132">
        <f>IF(G34="DN 110mm",1,0)</f>
        <v>0</v>
      </c>
      <c r="K34" s="197"/>
      <c r="L34" s="197"/>
      <c r="M34" s="197"/>
      <c r="N34" s="197"/>
    </row>
    <row r="35" spans="1:14" x14ac:dyDescent="0.2">
      <c r="A35" s="116" t="s">
        <v>147</v>
      </c>
      <c r="B35" s="191" t="s">
        <v>144</v>
      </c>
      <c r="C35" s="188" t="s">
        <v>145</v>
      </c>
      <c r="D35" s="191" t="s">
        <v>227</v>
      </c>
      <c r="E35" s="191" t="s">
        <v>242</v>
      </c>
      <c r="F35" s="188" t="s">
        <v>118</v>
      </c>
      <c r="G35" s="116" t="s">
        <v>221</v>
      </c>
      <c r="H35" s="188" t="s">
        <v>109</v>
      </c>
      <c r="I35" s="200">
        <v>10</v>
      </c>
      <c r="J35" s="132">
        <f>IF(G35="HDPE PN 10",1,0)</f>
        <v>0</v>
      </c>
      <c r="K35" s="197">
        <f>IF(H35="PROYECTADA",J35*IF(J36=1,0,1)*I35,0)</f>
        <v>0</v>
      </c>
      <c r="L35" s="197">
        <f>IF(H35="PROYECTADA",J35*J36*I35,0)</f>
        <v>0</v>
      </c>
      <c r="M35" s="197">
        <f>IF(H35="PROYECTADA",IF(J35=1,0,1)*IF(J36=1,0,1)*I35,0)</f>
        <v>0</v>
      </c>
      <c r="N35" s="197">
        <f>IF(H35="PROYECTADA",IF(J35=1,0,1)*J36*I35,0)</f>
        <v>0</v>
      </c>
    </row>
    <row r="36" spans="1:14" ht="13.5" thickBot="1" x14ac:dyDescent="0.25">
      <c r="A36" s="148" t="s">
        <v>149</v>
      </c>
      <c r="B36" s="192"/>
      <c r="C36" s="189"/>
      <c r="D36" s="192"/>
      <c r="E36" s="192"/>
      <c r="F36" s="189"/>
      <c r="G36" s="148"/>
      <c r="H36" s="189"/>
      <c r="I36" s="201"/>
      <c r="J36" s="132">
        <f>IF(G36="DN 110mm",1,0)</f>
        <v>0</v>
      </c>
      <c r="K36" s="197"/>
      <c r="L36" s="197"/>
      <c r="M36" s="197"/>
      <c r="N36" s="197"/>
    </row>
    <row r="37" spans="1:14" x14ac:dyDescent="0.2">
      <c r="A37" s="116" t="s">
        <v>147</v>
      </c>
      <c r="B37" s="191" t="s">
        <v>144</v>
      </c>
      <c r="C37" s="188" t="s">
        <v>145</v>
      </c>
      <c r="D37" s="191" t="s">
        <v>248</v>
      </c>
      <c r="E37" s="212" t="s">
        <v>249</v>
      </c>
      <c r="F37" s="188" t="s">
        <v>117</v>
      </c>
      <c r="G37" s="116" t="s">
        <v>221</v>
      </c>
      <c r="H37" s="188" t="s">
        <v>109</v>
      </c>
      <c r="I37" s="200">
        <v>10</v>
      </c>
      <c r="J37" s="132">
        <f>IF(G37="HDPE PN 10",1,0)</f>
        <v>0</v>
      </c>
      <c r="K37" s="197">
        <f>IF(H37="PROYECTADA",J37*IF(J38=1,0,1)*I37,0)</f>
        <v>0</v>
      </c>
      <c r="L37" s="197">
        <f>IF(H37="PROYECTADA",J37*J38*I37,0)</f>
        <v>0</v>
      </c>
      <c r="M37" s="197">
        <f>IF(H37="PROYECTADA",IF(J37=1,0,1)*IF(J38=1,0,1)*I37,0)</f>
        <v>0</v>
      </c>
      <c r="N37" s="197">
        <f>IF(H37="PROYECTADA",IF(J37=1,0,1)*J38*I37,0)</f>
        <v>0</v>
      </c>
    </row>
    <row r="38" spans="1:14" ht="13.5" thickBot="1" x14ac:dyDescent="0.25">
      <c r="A38" s="147" t="s">
        <v>149</v>
      </c>
      <c r="B38" s="192"/>
      <c r="C38" s="189"/>
      <c r="D38" s="192"/>
      <c r="E38" s="213"/>
      <c r="F38" s="189"/>
      <c r="G38" s="147"/>
      <c r="H38" s="189"/>
      <c r="I38" s="201"/>
      <c r="J38" s="132">
        <f>IF(G38="DN 110mm",1,0)</f>
        <v>0</v>
      </c>
      <c r="K38" s="197"/>
      <c r="L38" s="197"/>
      <c r="M38" s="197"/>
      <c r="N38" s="197"/>
    </row>
    <row r="39" spans="1:14" x14ac:dyDescent="0.2">
      <c r="A39" s="116" t="s">
        <v>147</v>
      </c>
      <c r="B39" s="191" t="s">
        <v>144</v>
      </c>
      <c r="C39" s="188" t="s">
        <v>145</v>
      </c>
      <c r="D39" s="191" t="s">
        <v>228</v>
      </c>
      <c r="E39" s="191" t="s">
        <v>241</v>
      </c>
      <c r="F39" s="188" t="s">
        <v>118</v>
      </c>
      <c r="G39" s="116" t="s">
        <v>221</v>
      </c>
      <c r="H39" s="188" t="s">
        <v>109</v>
      </c>
      <c r="I39" s="200">
        <v>9.5</v>
      </c>
      <c r="J39" s="132">
        <f>IF(G39="HDPE PN 10",1,0)</f>
        <v>0</v>
      </c>
      <c r="K39" s="197">
        <f>IF(H39="PROYECTADA",J39*IF(J40=1,0,1)*I39,0)</f>
        <v>0</v>
      </c>
      <c r="L39" s="197">
        <f>IF(H39="PROYECTADA",J39*J40*I39,0)</f>
        <v>0</v>
      </c>
      <c r="M39" s="197">
        <f>IF(H39="PROYECTADA",IF(J39=1,0,1)*IF(J40=1,0,1)*I39,0)</f>
        <v>0</v>
      </c>
      <c r="N39" s="197">
        <f>IF(H39="PROYECTADA",IF(J39=1,0,1)*J40*I39,0)</f>
        <v>0</v>
      </c>
    </row>
    <row r="40" spans="1:14" ht="13.5" thickBot="1" x14ac:dyDescent="0.25">
      <c r="A40" s="147" t="s">
        <v>149</v>
      </c>
      <c r="B40" s="192"/>
      <c r="C40" s="189"/>
      <c r="D40" s="192"/>
      <c r="E40" s="192"/>
      <c r="F40" s="189"/>
      <c r="G40" s="147"/>
      <c r="H40" s="189"/>
      <c r="I40" s="201"/>
      <c r="J40" s="132">
        <f>IF(G40="DN 110mm",1,0)</f>
        <v>0</v>
      </c>
      <c r="K40" s="197"/>
      <c r="L40" s="197"/>
      <c r="M40" s="197"/>
      <c r="N40" s="197"/>
    </row>
    <row r="41" spans="1:14" x14ac:dyDescent="0.2">
      <c r="A41" s="116" t="s">
        <v>147</v>
      </c>
      <c r="B41" s="191" t="s">
        <v>144</v>
      </c>
      <c r="C41" s="188" t="s">
        <v>145</v>
      </c>
      <c r="D41" s="191" t="s">
        <v>229</v>
      </c>
      <c r="E41" s="191" t="s">
        <v>240</v>
      </c>
      <c r="F41" s="188" t="s">
        <v>117</v>
      </c>
      <c r="G41" s="116" t="s">
        <v>221</v>
      </c>
      <c r="H41" s="188" t="s">
        <v>109</v>
      </c>
      <c r="I41" s="200">
        <v>17.7</v>
      </c>
      <c r="J41" s="132">
        <f>IF(G41="HDPE PN 10",1,0)</f>
        <v>0</v>
      </c>
      <c r="K41" s="197">
        <f>IF(H41="PROYECTADA",J41*IF(J42=1,0,1)*I41,0)</f>
        <v>0</v>
      </c>
      <c r="L41" s="197">
        <f>IF(H41="PROYECTADA",J41*J42*I41,0)</f>
        <v>0</v>
      </c>
      <c r="M41" s="197">
        <f>IF(H41="PROYECTADA",IF(J41=1,0,1)*IF(J42=1,0,1)*I41,0)</f>
        <v>0</v>
      </c>
      <c r="N41" s="197">
        <f>IF(H41="PROYECTADA",IF(J41=1,0,1)*J42*I41,0)</f>
        <v>0</v>
      </c>
    </row>
    <row r="42" spans="1:14" ht="13.5" thickBot="1" x14ac:dyDescent="0.25">
      <c r="A42" s="147" t="s">
        <v>149</v>
      </c>
      <c r="B42" s="192"/>
      <c r="C42" s="189"/>
      <c r="D42" s="192"/>
      <c r="E42" s="192"/>
      <c r="F42" s="189"/>
      <c r="G42" s="147"/>
      <c r="H42" s="189"/>
      <c r="I42" s="201"/>
      <c r="J42" s="132">
        <f>IF(G42="DN 110mm",1,0)</f>
        <v>0</v>
      </c>
      <c r="K42" s="197"/>
      <c r="L42" s="197"/>
      <c r="M42" s="197"/>
      <c r="N42" s="197"/>
    </row>
    <row r="43" spans="1:14" x14ac:dyDescent="0.2">
      <c r="A43" s="116" t="s">
        <v>147</v>
      </c>
      <c r="B43" s="191" t="s">
        <v>144</v>
      </c>
      <c r="C43" s="188" t="s">
        <v>145</v>
      </c>
      <c r="D43" s="191" t="s">
        <v>230</v>
      </c>
      <c r="E43" s="191" t="s">
        <v>239</v>
      </c>
      <c r="F43" s="188" t="s">
        <v>118</v>
      </c>
      <c r="G43" s="116" t="s">
        <v>221</v>
      </c>
      <c r="H43" s="188" t="s">
        <v>109</v>
      </c>
      <c r="I43" s="200">
        <v>10</v>
      </c>
      <c r="J43" s="132">
        <f>IF(G43="HDPE PN 10",1,0)</f>
        <v>0</v>
      </c>
      <c r="K43" s="197">
        <f>IF(H43="PROYECTADA",J43*IF(J44=1,0,1)*I43,0)</f>
        <v>0</v>
      </c>
      <c r="L43" s="197">
        <f>IF(H43="PROYECTADA",J43*J44*I43,0)</f>
        <v>0</v>
      </c>
      <c r="M43" s="197">
        <f>IF(H43="PROYECTADA",IF(J43=1,0,1)*IF(J44=1,0,1)*I43,0)</f>
        <v>0</v>
      </c>
      <c r="N43" s="197">
        <f>IF(H43="PROYECTADA",IF(J43=1,0,1)*J44*I43,0)</f>
        <v>0</v>
      </c>
    </row>
    <row r="44" spans="1:14" ht="13.5" thickBot="1" x14ac:dyDescent="0.25">
      <c r="A44" s="147" t="s">
        <v>149</v>
      </c>
      <c r="B44" s="192"/>
      <c r="C44" s="189"/>
      <c r="D44" s="192"/>
      <c r="E44" s="192"/>
      <c r="F44" s="189"/>
      <c r="G44" s="147"/>
      <c r="H44" s="189"/>
      <c r="I44" s="201"/>
      <c r="J44" s="132">
        <f>IF(G44="DN 110mm",1,0)</f>
        <v>0</v>
      </c>
      <c r="K44" s="197"/>
      <c r="L44" s="197"/>
      <c r="M44" s="197"/>
      <c r="N44" s="197"/>
    </row>
    <row r="45" spans="1:14" x14ac:dyDescent="0.2">
      <c r="A45" s="116" t="s">
        <v>147</v>
      </c>
      <c r="B45" s="191" t="s">
        <v>144</v>
      </c>
      <c r="C45" s="188" t="s">
        <v>145</v>
      </c>
      <c r="D45" s="191" t="s">
        <v>231</v>
      </c>
      <c r="E45" s="191" t="s">
        <v>238</v>
      </c>
      <c r="F45" s="188" t="s">
        <v>117</v>
      </c>
      <c r="G45" s="116" t="s">
        <v>221</v>
      </c>
      <c r="H45" s="188" t="s">
        <v>109</v>
      </c>
      <c r="I45" s="200">
        <v>9.8000000000000007</v>
      </c>
      <c r="J45" s="132">
        <f>IF(G45="HDPE PN 10",1,0)</f>
        <v>0</v>
      </c>
      <c r="K45" s="197">
        <f>IF(H45="PROYECTADA",J45*IF(J46=1,0,1)*I45,0)</f>
        <v>0</v>
      </c>
      <c r="L45" s="197">
        <f>IF(H45="PROYECTADA",J45*J46*I45,0)</f>
        <v>0</v>
      </c>
      <c r="M45" s="197">
        <f>IF(H45="PROYECTADA",IF(J45=1,0,1)*IF(J46=1,0,1)*I45,0)</f>
        <v>0</v>
      </c>
      <c r="N45" s="197">
        <f>IF(H45="PROYECTADA",IF(J45=1,0,1)*J46*I45,0)</f>
        <v>0</v>
      </c>
    </row>
    <row r="46" spans="1:14" ht="13.5" thickBot="1" x14ac:dyDescent="0.25">
      <c r="A46" s="147" t="s">
        <v>149</v>
      </c>
      <c r="B46" s="192"/>
      <c r="C46" s="189"/>
      <c r="D46" s="192"/>
      <c r="E46" s="192"/>
      <c r="F46" s="189"/>
      <c r="G46" s="147"/>
      <c r="H46" s="189"/>
      <c r="I46" s="201"/>
      <c r="J46" s="132">
        <f>IF(G46="DN 110mm",1,0)</f>
        <v>0</v>
      </c>
      <c r="K46" s="197"/>
      <c r="L46" s="197"/>
      <c r="M46" s="197"/>
      <c r="N46" s="197"/>
    </row>
    <row r="47" spans="1:14" x14ac:dyDescent="0.2">
      <c r="A47" s="116" t="s">
        <v>147</v>
      </c>
      <c r="B47" s="191" t="s">
        <v>144</v>
      </c>
      <c r="C47" s="188" t="s">
        <v>145</v>
      </c>
      <c r="D47" s="191" t="s">
        <v>232</v>
      </c>
      <c r="E47" s="191" t="s">
        <v>237</v>
      </c>
      <c r="F47" s="188" t="s">
        <v>118</v>
      </c>
      <c r="G47" s="116" t="s">
        <v>221</v>
      </c>
      <c r="H47" s="188" t="s">
        <v>109</v>
      </c>
      <c r="I47" s="200">
        <v>10</v>
      </c>
      <c r="J47" s="132">
        <f>IF(G47="HDPE PN 10",1,0)</f>
        <v>0</v>
      </c>
      <c r="K47" s="197">
        <f>IF(H47="PROYECTADA",J47*IF(J48=1,0,1)*I47,0)</f>
        <v>0</v>
      </c>
      <c r="L47" s="197">
        <f>IF(H47="PROYECTADA",J47*J48*I47,0)</f>
        <v>0</v>
      </c>
      <c r="M47" s="197">
        <f>IF(H47="PROYECTADA",IF(J47=1,0,1)*IF(J48=1,0,1)*I47,0)</f>
        <v>0</v>
      </c>
      <c r="N47" s="197">
        <f>IF(H47="PROYECTADA",IF(J47=1,0,1)*J48*I47,0)</f>
        <v>0</v>
      </c>
    </row>
    <row r="48" spans="1:14" ht="13.5" thickBot="1" x14ac:dyDescent="0.25">
      <c r="A48" s="147" t="s">
        <v>149</v>
      </c>
      <c r="B48" s="192"/>
      <c r="C48" s="192"/>
      <c r="D48" s="189"/>
      <c r="E48" s="189"/>
      <c r="F48" s="192"/>
      <c r="G48" s="147"/>
      <c r="H48" s="192"/>
      <c r="I48" s="201"/>
      <c r="J48" s="132">
        <f>IF(G48="DN 110mm",1,0)</f>
        <v>0</v>
      </c>
      <c r="K48" s="197"/>
      <c r="L48" s="197"/>
      <c r="M48" s="197"/>
      <c r="N48" s="197"/>
    </row>
    <row r="49" spans="1:15" x14ac:dyDescent="0.2">
      <c r="A49" s="116" t="s">
        <v>147</v>
      </c>
      <c r="B49" s="191" t="s">
        <v>144</v>
      </c>
      <c r="C49" s="191" t="s">
        <v>145</v>
      </c>
      <c r="D49" s="188" t="s">
        <v>233</v>
      </c>
      <c r="E49" s="188" t="s">
        <v>236</v>
      </c>
      <c r="F49" s="191" t="s">
        <v>117</v>
      </c>
      <c r="G49" s="116" t="s">
        <v>221</v>
      </c>
      <c r="H49" s="191" t="s">
        <v>109</v>
      </c>
      <c r="I49" s="200">
        <v>9.8000000000000007</v>
      </c>
      <c r="J49" s="132">
        <f>IF(G49="HDPE PN 10",1,0)</f>
        <v>0</v>
      </c>
      <c r="K49" s="197">
        <f>IF(H49="PROYECTADA",J49*IF(J50=1,0,1)*I49,0)</f>
        <v>0</v>
      </c>
      <c r="L49" s="197">
        <f>IF(H49="PROYECTADA",J49*J50*I49,0)</f>
        <v>0</v>
      </c>
      <c r="M49" s="197">
        <f>IF(H49="PROYECTADA",IF(J49=1,0,1)*IF(J50=1,0,1)*I49,0)</f>
        <v>0</v>
      </c>
      <c r="N49" s="197">
        <f>IF(H49="PROYECTADA",IF(J49=1,0,1)*J50*I49,0)</f>
        <v>0</v>
      </c>
    </row>
    <row r="50" spans="1:15" ht="13.5" thickBot="1" x14ac:dyDescent="0.25">
      <c r="A50" s="147" t="s">
        <v>149</v>
      </c>
      <c r="B50" s="192"/>
      <c r="C50" s="189"/>
      <c r="D50" s="192"/>
      <c r="E50" s="192"/>
      <c r="F50" s="189"/>
      <c r="G50" s="147"/>
      <c r="H50" s="189"/>
      <c r="I50" s="201"/>
      <c r="J50" s="132">
        <f>IF(G50="DN 110mm",1,0)</f>
        <v>0</v>
      </c>
      <c r="K50" s="197"/>
      <c r="L50" s="197"/>
      <c r="M50" s="197"/>
      <c r="N50" s="197"/>
    </row>
    <row r="51" spans="1:15" x14ac:dyDescent="0.2">
      <c r="A51" s="116" t="s">
        <v>147</v>
      </c>
      <c r="B51" s="191" t="s">
        <v>144</v>
      </c>
      <c r="C51" s="188" t="s">
        <v>145</v>
      </c>
      <c r="D51" s="191" t="s">
        <v>234</v>
      </c>
      <c r="E51" s="191" t="s">
        <v>235</v>
      </c>
      <c r="F51" s="188" t="s">
        <v>118</v>
      </c>
      <c r="G51" s="116" t="s">
        <v>221</v>
      </c>
      <c r="H51" s="188" t="s">
        <v>109</v>
      </c>
      <c r="I51" s="200">
        <v>10</v>
      </c>
      <c r="J51" s="132">
        <f>IF(G51="HDPE PN 10",1,0)</f>
        <v>0</v>
      </c>
      <c r="K51" s="197">
        <f>IF(H51="PROYECTADA",J51*IF(J52=1,0,1)*I51,0)</f>
        <v>0</v>
      </c>
      <c r="L51" s="197">
        <f>IF(H51="PROYECTADA",J51*J52*I51,0)</f>
        <v>0</v>
      </c>
      <c r="M51" s="197">
        <f>IF(H51="PROYECTADA",IF(J51=1,0,1)*IF(J52=1,0,1)*I51,0)</f>
        <v>0</v>
      </c>
      <c r="N51" s="197">
        <f>IF(H51="PROYECTADA",IF(J51=1,0,1)*J52*I51,0)</f>
        <v>0</v>
      </c>
    </row>
    <row r="52" spans="1:15" ht="13.5" thickBot="1" x14ac:dyDescent="0.25">
      <c r="A52" s="147" t="s">
        <v>149</v>
      </c>
      <c r="B52" s="192"/>
      <c r="C52" s="189"/>
      <c r="D52" s="192"/>
      <c r="E52" s="192"/>
      <c r="F52" s="189"/>
      <c r="G52" s="147"/>
      <c r="H52" s="189"/>
      <c r="I52" s="201"/>
      <c r="J52" s="132">
        <f>IF(G52="DN 110mm",1,0)</f>
        <v>0</v>
      </c>
      <c r="K52" s="197"/>
      <c r="L52" s="197"/>
      <c r="M52" s="197"/>
      <c r="N52" s="197"/>
    </row>
    <row r="53" spans="1:15" x14ac:dyDescent="0.2">
      <c r="A53" s="116" t="s">
        <v>147</v>
      </c>
      <c r="B53" s="191" t="s">
        <v>144</v>
      </c>
      <c r="C53" s="188" t="s">
        <v>145</v>
      </c>
      <c r="D53" s="191" t="s">
        <v>188</v>
      </c>
      <c r="E53" s="191" t="s">
        <v>196</v>
      </c>
      <c r="F53" s="188" t="s">
        <v>118</v>
      </c>
      <c r="G53" s="116" t="s">
        <v>108</v>
      </c>
      <c r="H53" s="188" t="s">
        <v>109</v>
      </c>
      <c r="I53" s="200">
        <v>617.47999999999956</v>
      </c>
      <c r="J53" s="132">
        <f>IF(G53="HDPE PN 10",1,0)</f>
        <v>0</v>
      </c>
      <c r="K53" s="197">
        <f>IF(H53="PROYECTADA",J53*IF(J54=1,0,1)*I53,0)</f>
        <v>0</v>
      </c>
      <c r="L53" s="197">
        <f>IF(H53="PROYECTADA",J53*J54*I53,0)</f>
        <v>0</v>
      </c>
      <c r="M53" s="197">
        <f>IF(H53="PROYECTADA",IF(J53=1,0,1)*IF(J54=1,0,1)*I53,0)</f>
        <v>0</v>
      </c>
      <c r="N53" s="197">
        <f>IF(H53="PROYECTADA",IF(J53=1,0,1)*J54*I53,0)</f>
        <v>0</v>
      </c>
    </row>
    <row r="54" spans="1:15" ht="13.5" thickBot="1" x14ac:dyDescent="0.25">
      <c r="A54" s="125" t="s">
        <v>149</v>
      </c>
      <c r="B54" s="192"/>
      <c r="C54" s="189"/>
      <c r="D54" s="192"/>
      <c r="E54" s="192"/>
      <c r="F54" s="189"/>
      <c r="G54" s="125" t="s">
        <v>123</v>
      </c>
      <c r="H54" s="189"/>
      <c r="I54" s="201"/>
      <c r="J54" s="132">
        <f>IF(G54="DN 110mm",1,0)</f>
        <v>0</v>
      </c>
      <c r="K54" s="197"/>
      <c r="L54" s="197"/>
      <c r="M54" s="197"/>
      <c r="N54" s="197"/>
    </row>
    <row r="55" spans="1:15" x14ac:dyDescent="0.2">
      <c r="A55" s="116" t="s">
        <v>147</v>
      </c>
      <c r="B55" s="191" t="s">
        <v>144</v>
      </c>
      <c r="C55" s="188" t="s">
        <v>145</v>
      </c>
      <c r="D55" s="191" t="s">
        <v>188</v>
      </c>
      <c r="E55" s="191" t="s">
        <v>251</v>
      </c>
      <c r="F55" s="188" t="s">
        <v>117</v>
      </c>
      <c r="G55" s="116" t="s">
        <v>151</v>
      </c>
      <c r="H55" s="188" t="s">
        <v>110</v>
      </c>
      <c r="I55" s="200">
        <v>1300</v>
      </c>
      <c r="J55" s="132">
        <f t="shared" ref="J55" si="22">IF(G55="HDPE PN 10",1,0)</f>
        <v>1</v>
      </c>
      <c r="K55" s="197">
        <f t="shared" ref="K55" si="23">IF(H55="PROYECTADA",J55*IF(J56=1,0,1)*I55,0)</f>
        <v>0</v>
      </c>
      <c r="L55" s="197">
        <f t="shared" ref="L55" si="24">IF(H55="PROYECTADA",J55*J56*I55,0)</f>
        <v>1300</v>
      </c>
      <c r="M55" s="197">
        <f t="shared" ref="M55" si="25">IF(H55="PROYECTADA",IF(J55=1,0,1)*IF(J56=1,0,1)*I55,0)</f>
        <v>0</v>
      </c>
      <c r="N55" s="197">
        <f t="shared" ref="N55" si="26">IF(H55="PROYECTADA",IF(J55=1,0,1)*J56*I55,0)</f>
        <v>0</v>
      </c>
      <c r="O55" s="119"/>
    </row>
    <row r="56" spans="1:15" ht="13.5" thickBot="1" x14ac:dyDescent="0.25">
      <c r="A56" s="125" t="s">
        <v>149</v>
      </c>
      <c r="B56" s="192"/>
      <c r="C56" s="189"/>
      <c r="D56" s="192"/>
      <c r="E56" s="192"/>
      <c r="F56" s="189"/>
      <c r="G56" s="125" t="s">
        <v>119</v>
      </c>
      <c r="H56" s="189"/>
      <c r="I56" s="201"/>
      <c r="J56" s="132">
        <f t="shared" ref="J56" si="27">IF(G56="DN 110mm",1,0)</f>
        <v>1</v>
      </c>
      <c r="K56" s="197"/>
      <c r="L56" s="197"/>
      <c r="M56" s="197"/>
      <c r="N56" s="197"/>
    </row>
    <row r="57" spans="1:15" x14ac:dyDescent="0.2">
      <c r="A57" s="116" t="s">
        <v>147</v>
      </c>
      <c r="B57" s="191" t="s">
        <v>144</v>
      </c>
      <c r="C57" s="188" t="s">
        <v>145</v>
      </c>
      <c r="D57" s="191" t="s">
        <v>255</v>
      </c>
      <c r="E57" s="191" t="s">
        <v>256</v>
      </c>
      <c r="F57" s="188" t="s">
        <v>118</v>
      </c>
      <c r="G57" s="116" t="s">
        <v>221</v>
      </c>
      <c r="H57" s="188" t="s">
        <v>109</v>
      </c>
      <c r="I57" s="200">
        <v>10</v>
      </c>
      <c r="J57" s="132">
        <f>IF(G57="HDPE PN 10",1,0)</f>
        <v>0</v>
      </c>
      <c r="K57" s="197">
        <f>IF(H57="PROYECTADA",J57*IF(J58=1,0,1)*I57,0)</f>
        <v>0</v>
      </c>
      <c r="L57" s="197">
        <f>IF(H57="PROYECTADA",J57*J58*I57,0)</f>
        <v>0</v>
      </c>
      <c r="M57" s="197">
        <f>IF(H57="PROYECTADA",IF(J57=1,0,1)*IF(J58=1,0,1)*I57,0)</f>
        <v>0</v>
      </c>
      <c r="N57" s="197">
        <f>IF(H57="PROYECTADA",IF(J57=1,0,1)*J58*I57,0)</f>
        <v>0</v>
      </c>
    </row>
    <row r="58" spans="1:15" ht="13.5" thickBot="1" x14ac:dyDescent="0.25">
      <c r="A58" s="149" t="s">
        <v>149</v>
      </c>
      <c r="B58" s="192"/>
      <c r="C58" s="189"/>
      <c r="D58" s="192"/>
      <c r="E58" s="192"/>
      <c r="F58" s="189"/>
      <c r="G58" s="149"/>
      <c r="H58" s="189"/>
      <c r="I58" s="201"/>
      <c r="J58" s="132">
        <f>IF(G58="DN 110mm",1,0)</f>
        <v>0</v>
      </c>
      <c r="K58" s="197"/>
      <c r="L58" s="197"/>
      <c r="M58" s="197"/>
      <c r="N58" s="197"/>
    </row>
    <row r="59" spans="1:15" x14ac:dyDescent="0.2">
      <c r="A59" s="116" t="s">
        <v>147</v>
      </c>
      <c r="B59" s="191" t="s">
        <v>144</v>
      </c>
      <c r="C59" s="188" t="s">
        <v>145</v>
      </c>
      <c r="D59" s="191" t="s">
        <v>251</v>
      </c>
      <c r="E59" s="191" t="s">
        <v>189</v>
      </c>
      <c r="F59" s="188" t="s">
        <v>118</v>
      </c>
      <c r="G59" s="116" t="s">
        <v>151</v>
      </c>
      <c r="H59" s="188" t="s">
        <v>110</v>
      </c>
      <c r="I59" s="200">
        <v>900</v>
      </c>
      <c r="J59" s="132">
        <f t="shared" ref="J59" si="28">IF(G59="HDPE PN 10",1,0)</f>
        <v>1</v>
      </c>
      <c r="K59" s="197">
        <f t="shared" ref="K59" si="29">IF(H59="PROYECTADA",J59*IF(J60=1,0,1)*I59,0)</f>
        <v>0</v>
      </c>
      <c r="L59" s="197">
        <f t="shared" ref="L59" si="30">IF(H59="PROYECTADA",J59*J60*I59,0)</f>
        <v>900</v>
      </c>
      <c r="M59" s="197">
        <f t="shared" ref="M59" si="31">IF(H59="PROYECTADA",IF(J59=1,0,1)*IF(J60=1,0,1)*I59,0)</f>
        <v>0</v>
      </c>
      <c r="N59" s="197">
        <f t="shared" ref="N59" si="32">IF(H59="PROYECTADA",IF(J59=1,0,1)*J60*I59,0)</f>
        <v>0</v>
      </c>
    </row>
    <row r="60" spans="1:15" ht="13.5" thickBot="1" x14ac:dyDescent="0.25">
      <c r="A60" s="125" t="s">
        <v>149</v>
      </c>
      <c r="B60" s="192"/>
      <c r="C60" s="189"/>
      <c r="D60" s="192"/>
      <c r="E60" s="192"/>
      <c r="F60" s="189"/>
      <c r="G60" s="125" t="s">
        <v>119</v>
      </c>
      <c r="H60" s="189"/>
      <c r="I60" s="201"/>
      <c r="J60" s="132">
        <f t="shared" ref="J60" si="33">IF(G60="DN 110mm",1,0)</f>
        <v>1</v>
      </c>
      <c r="K60" s="197"/>
      <c r="L60" s="197"/>
      <c r="M60" s="197"/>
      <c r="N60" s="197"/>
    </row>
    <row r="61" spans="1:15" x14ac:dyDescent="0.2">
      <c r="A61" s="116" t="s">
        <v>147</v>
      </c>
      <c r="B61" s="191" t="s">
        <v>144</v>
      </c>
      <c r="C61" s="188" t="s">
        <v>145</v>
      </c>
      <c r="D61" s="191" t="s">
        <v>257</v>
      </c>
      <c r="E61" s="191" t="s">
        <v>260</v>
      </c>
      <c r="F61" s="188" t="s">
        <v>118</v>
      </c>
      <c r="G61" s="116" t="s">
        <v>221</v>
      </c>
      <c r="H61" s="188" t="s">
        <v>109</v>
      </c>
      <c r="I61" s="200">
        <v>10</v>
      </c>
      <c r="J61" s="132">
        <f>IF(G61="HDPE PN 10",1,0)</f>
        <v>0</v>
      </c>
      <c r="K61" s="197">
        <f>IF(H61="PROYECTADA",J61*IF(J62=1,0,1)*I61,0)</f>
        <v>0</v>
      </c>
      <c r="L61" s="197">
        <f>IF(H61="PROYECTADA",J61*J62*I61,0)</f>
        <v>0</v>
      </c>
      <c r="M61" s="197">
        <f>IF(H61="PROYECTADA",IF(J61=1,0,1)*IF(J62=1,0,1)*I61,0)</f>
        <v>0</v>
      </c>
      <c r="N61" s="197">
        <f>IF(H61="PROYECTADA",IF(J61=1,0,1)*J62*I61,0)</f>
        <v>0</v>
      </c>
      <c r="O61" s="150"/>
    </row>
    <row r="62" spans="1:15" ht="13.5" customHeight="1" thickBot="1" x14ac:dyDescent="0.25">
      <c r="A62" s="149" t="s">
        <v>149</v>
      </c>
      <c r="B62" s="192"/>
      <c r="C62" s="189"/>
      <c r="D62" s="192"/>
      <c r="E62" s="192"/>
      <c r="F62" s="189"/>
      <c r="G62" s="149"/>
      <c r="H62" s="189"/>
      <c r="I62" s="201"/>
      <c r="J62" s="132">
        <f>IF(G62="DN 110mm",1,0)</f>
        <v>0</v>
      </c>
      <c r="K62" s="197"/>
      <c r="L62" s="197"/>
      <c r="M62" s="197"/>
      <c r="N62" s="197"/>
    </row>
    <row r="63" spans="1:15" x14ac:dyDescent="0.2">
      <c r="A63" s="116" t="s">
        <v>147</v>
      </c>
      <c r="B63" s="191" t="s">
        <v>144</v>
      </c>
      <c r="C63" s="188" t="s">
        <v>145</v>
      </c>
      <c r="D63" s="191" t="s">
        <v>258</v>
      </c>
      <c r="E63" s="191" t="s">
        <v>259</v>
      </c>
      <c r="F63" s="188" t="s">
        <v>117</v>
      </c>
      <c r="G63" s="116" t="s">
        <v>221</v>
      </c>
      <c r="H63" s="188" t="s">
        <v>109</v>
      </c>
      <c r="I63" s="200">
        <v>10</v>
      </c>
      <c r="J63" s="132">
        <f>IF(G63="HDPE PN 10",1,0)</f>
        <v>0</v>
      </c>
      <c r="K63" s="197">
        <f>IF(H63="PROYECTADA",J63*IF(J64=1,0,1)*I63,0)</f>
        <v>0</v>
      </c>
      <c r="L63" s="197">
        <f>IF(H63="PROYECTADA",J63*J64*I63,0)</f>
        <v>0</v>
      </c>
      <c r="M63" s="197">
        <f>IF(H63="PROYECTADA",IF(J63=1,0,1)*IF(J64=1,0,1)*I63,0)</f>
        <v>0</v>
      </c>
      <c r="N63" s="197">
        <f>IF(H63="PROYECTADA",IF(J63=1,0,1)*J64*I63,0)</f>
        <v>0</v>
      </c>
    </row>
    <row r="64" spans="1:15" ht="13.5" thickBot="1" x14ac:dyDescent="0.25">
      <c r="A64" s="149" t="s">
        <v>149</v>
      </c>
      <c r="B64" s="192"/>
      <c r="C64" s="189"/>
      <c r="D64" s="192"/>
      <c r="E64" s="192"/>
      <c r="F64" s="189"/>
      <c r="G64" s="149"/>
      <c r="H64" s="189"/>
      <c r="I64" s="201"/>
      <c r="J64" s="132">
        <f>IF(G64="DN 110mm",1,0)</f>
        <v>0</v>
      </c>
      <c r="K64" s="197"/>
      <c r="L64" s="197"/>
      <c r="M64" s="197"/>
      <c r="N64" s="197"/>
    </row>
    <row r="65" spans="1:14" x14ac:dyDescent="0.2">
      <c r="A65" s="116" t="s">
        <v>147</v>
      </c>
      <c r="B65" s="191" t="s">
        <v>144</v>
      </c>
      <c r="C65" s="188" t="s">
        <v>145</v>
      </c>
      <c r="D65" s="191" t="s">
        <v>322</v>
      </c>
      <c r="E65" s="191" t="s">
        <v>197</v>
      </c>
      <c r="F65" s="188" t="s">
        <v>117</v>
      </c>
      <c r="G65" s="116" t="s">
        <v>151</v>
      </c>
      <c r="H65" s="188" t="s">
        <v>110</v>
      </c>
      <c r="I65" s="200">
        <v>130.03999999999724</v>
      </c>
      <c r="J65" s="132">
        <f>IF(G65="HDPE PN 10",1,0)</f>
        <v>1</v>
      </c>
      <c r="K65" s="197">
        <f>IF(H65="PROYECTADA",J65*IF(J66=1,0,1)*I65,0)</f>
        <v>130.03999999999724</v>
      </c>
      <c r="L65" s="197">
        <f>IF(H65="PROYECTADA",J65*J66*I65,0)</f>
        <v>0</v>
      </c>
      <c r="M65" s="197">
        <f>IF(H65="PROYECTADA",IF(J65=1,0,1)*IF(J66=1,0,1)*I65,0)</f>
        <v>0</v>
      </c>
      <c r="N65" s="197">
        <f>IF(H65="PROYECTADA",IF(J65=1,0,1)*J66*I65,0)</f>
        <v>0</v>
      </c>
    </row>
    <row r="66" spans="1:14" ht="13.5" thickBot="1" x14ac:dyDescent="0.25">
      <c r="A66" s="125" t="s">
        <v>149</v>
      </c>
      <c r="B66" s="192"/>
      <c r="C66" s="192"/>
      <c r="D66" s="189"/>
      <c r="E66" s="189"/>
      <c r="F66" s="189"/>
      <c r="G66" s="125" t="s">
        <v>123</v>
      </c>
      <c r="H66" s="189"/>
      <c r="I66" s="201"/>
      <c r="J66" s="132">
        <f>IF(G66="DN 110mm",1,0)</f>
        <v>0</v>
      </c>
      <c r="K66" s="197"/>
      <c r="L66" s="197"/>
      <c r="M66" s="197"/>
      <c r="N66" s="197"/>
    </row>
    <row r="67" spans="1:14" x14ac:dyDescent="0.2">
      <c r="A67" s="116" t="s">
        <v>147</v>
      </c>
      <c r="B67" s="191" t="s">
        <v>144</v>
      </c>
      <c r="C67" s="191" t="s">
        <v>145</v>
      </c>
      <c r="D67" s="188" t="s">
        <v>261</v>
      </c>
      <c r="E67" s="188" t="s">
        <v>262</v>
      </c>
      <c r="F67" s="188" t="s">
        <v>117</v>
      </c>
      <c r="G67" s="116" t="s">
        <v>221</v>
      </c>
      <c r="H67" s="188" t="s">
        <v>109</v>
      </c>
      <c r="I67" s="200">
        <v>10</v>
      </c>
      <c r="J67" s="132">
        <f>IF(G67="HDPE PN 10",1,0)</f>
        <v>0</v>
      </c>
      <c r="K67" s="197">
        <f>IF(H67="PROYECTADA",J67*IF(J68=1,0,1)*I67,0)</f>
        <v>0</v>
      </c>
      <c r="L67" s="197">
        <f>IF(H67="PROYECTADA",J67*J68*I67,0)</f>
        <v>0</v>
      </c>
      <c r="M67" s="197">
        <f>IF(H67="PROYECTADA",IF(J67=1,0,1)*IF(J68=1,0,1)*I67,0)</f>
        <v>0</v>
      </c>
      <c r="N67" s="197">
        <f>IF(H67="PROYECTADA",IF(J67=1,0,1)*J68*I67,0)</f>
        <v>0</v>
      </c>
    </row>
    <row r="68" spans="1:14" ht="13.5" thickBot="1" x14ac:dyDescent="0.25">
      <c r="A68" s="149" t="s">
        <v>149</v>
      </c>
      <c r="B68" s="192"/>
      <c r="C68" s="189"/>
      <c r="D68" s="192"/>
      <c r="E68" s="192"/>
      <c r="F68" s="189"/>
      <c r="G68" s="149"/>
      <c r="H68" s="189"/>
      <c r="I68" s="201"/>
      <c r="J68" s="132">
        <f>IF(G68="DN 110mm",1,0)</f>
        <v>0</v>
      </c>
      <c r="K68" s="197"/>
      <c r="L68" s="197"/>
      <c r="M68" s="197"/>
      <c r="N68" s="197"/>
    </row>
    <row r="69" spans="1:14" x14ac:dyDescent="0.2">
      <c r="A69" s="116" t="s">
        <v>147</v>
      </c>
      <c r="B69" s="191" t="s">
        <v>144</v>
      </c>
      <c r="C69" s="188" t="s">
        <v>145</v>
      </c>
      <c r="D69" s="191" t="s">
        <v>263</v>
      </c>
      <c r="E69" s="191" t="s">
        <v>264</v>
      </c>
      <c r="F69" s="188" t="s">
        <v>117</v>
      </c>
      <c r="G69" s="116" t="s">
        <v>221</v>
      </c>
      <c r="H69" s="188" t="s">
        <v>109</v>
      </c>
      <c r="I69" s="200">
        <v>10</v>
      </c>
      <c r="J69" s="132">
        <f>IF(G69="HDPE PN 10",1,0)</f>
        <v>0</v>
      </c>
      <c r="K69" s="197">
        <f>IF(H69="PROYECTADA",J69*IF(J70=1,0,1)*I69,0)</f>
        <v>0</v>
      </c>
      <c r="L69" s="197">
        <f>IF(H69="PROYECTADA",J69*J70*I69,0)</f>
        <v>0</v>
      </c>
      <c r="M69" s="197">
        <f>IF(H69="PROYECTADA",IF(J69=1,0,1)*IF(J70=1,0,1)*I69,0)</f>
        <v>0</v>
      </c>
      <c r="N69" s="197">
        <f>IF(H69="PROYECTADA",IF(J69=1,0,1)*J70*I69,0)</f>
        <v>0</v>
      </c>
    </row>
    <row r="70" spans="1:14" ht="13.5" thickBot="1" x14ac:dyDescent="0.25">
      <c r="A70" s="149" t="s">
        <v>149</v>
      </c>
      <c r="B70" s="192"/>
      <c r="C70" s="189"/>
      <c r="D70" s="192"/>
      <c r="E70" s="192"/>
      <c r="F70" s="189"/>
      <c r="G70" s="149"/>
      <c r="H70" s="189"/>
      <c r="I70" s="201"/>
      <c r="J70" s="132">
        <f>IF(G70="DN 110mm",1,0)</f>
        <v>0</v>
      </c>
      <c r="K70" s="197"/>
      <c r="L70" s="197"/>
      <c r="M70" s="197"/>
      <c r="N70" s="197"/>
    </row>
    <row r="71" spans="1:14" x14ac:dyDescent="0.2">
      <c r="A71" s="116" t="s">
        <v>147</v>
      </c>
      <c r="B71" s="191" t="s">
        <v>144</v>
      </c>
      <c r="C71" s="188" t="s">
        <v>145</v>
      </c>
      <c r="D71" s="191" t="s">
        <v>189</v>
      </c>
      <c r="E71" s="191" t="s">
        <v>211</v>
      </c>
      <c r="F71" s="188" t="s">
        <v>118</v>
      </c>
      <c r="G71" s="116" t="s">
        <v>151</v>
      </c>
      <c r="H71" s="188" t="s">
        <v>110</v>
      </c>
      <c r="I71" s="200">
        <v>722</v>
      </c>
      <c r="J71" s="132">
        <f t="shared" ref="J71" si="34">IF(G71="HDPE PN 10",1,0)</f>
        <v>1</v>
      </c>
      <c r="K71" s="197">
        <f t="shared" ref="K71" si="35">IF(H71="PROYECTADA",J71*IF(J72=1,0,1)*I71,0)</f>
        <v>0</v>
      </c>
      <c r="L71" s="197">
        <f t="shared" ref="L71" si="36">IF(H71="PROYECTADA",J71*J72*I71,0)</f>
        <v>722</v>
      </c>
      <c r="M71" s="197">
        <f t="shared" ref="M71" si="37">IF(H71="PROYECTADA",IF(J71=1,0,1)*IF(J72=1,0,1)*I71,0)</f>
        <v>0</v>
      </c>
      <c r="N71" s="197">
        <f t="shared" ref="N71" si="38">IF(H71="PROYECTADA",IF(J71=1,0,1)*J72*I71,0)</f>
        <v>0</v>
      </c>
    </row>
    <row r="72" spans="1:14" ht="13.5" thickBot="1" x14ac:dyDescent="0.25">
      <c r="A72" s="125" t="s">
        <v>149</v>
      </c>
      <c r="B72" s="192"/>
      <c r="C72" s="192"/>
      <c r="D72" s="189"/>
      <c r="E72" s="189"/>
      <c r="F72" s="189"/>
      <c r="G72" s="125" t="s">
        <v>119</v>
      </c>
      <c r="H72" s="189"/>
      <c r="I72" s="201"/>
      <c r="J72" s="132">
        <f t="shared" ref="J72" si="39">IF(G72="DN 110mm",1,0)</f>
        <v>1</v>
      </c>
      <c r="K72" s="197"/>
      <c r="L72" s="197"/>
      <c r="M72" s="197"/>
      <c r="N72" s="197"/>
    </row>
    <row r="73" spans="1:14" x14ac:dyDescent="0.2">
      <c r="A73" s="116" t="s">
        <v>147</v>
      </c>
      <c r="B73" s="191" t="s">
        <v>144</v>
      </c>
      <c r="C73" s="191" t="s">
        <v>145</v>
      </c>
      <c r="D73" s="188" t="s">
        <v>274</v>
      </c>
      <c r="E73" s="188" t="s">
        <v>275</v>
      </c>
      <c r="F73" s="188" t="s">
        <v>118</v>
      </c>
      <c r="G73" s="116" t="s">
        <v>221</v>
      </c>
      <c r="H73" s="188" t="s">
        <v>109</v>
      </c>
      <c r="I73" s="200">
        <v>10</v>
      </c>
      <c r="J73" s="132">
        <f>IF(G73="HDPE PN 10",1,0)</f>
        <v>0</v>
      </c>
      <c r="K73" s="197">
        <f>IF(H73="PROYECTADA",J73*IF(J74=1,0,1)*I73,0)</f>
        <v>0</v>
      </c>
      <c r="L73" s="197">
        <f>IF(H73="PROYECTADA",J73*J74*I73,0)</f>
        <v>0</v>
      </c>
      <c r="M73" s="197">
        <f>IF(H73="PROYECTADA",IF(J73=1,0,1)*IF(J74=1,0,1)*I73,0)</f>
        <v>0</v>
      </c>
      <c r="N73" s="197">
        <f>IF(H73="PROYECTADA",IF(J73=1,0,1)*J74*I73,0)</f>
        <v>0</v>
      </c>
    </row>
    <row r="74" spans="1:14" ht="13.5" thickBot="1" x14ac:dyDescent="0.25">
      <c r="A74" s="149" t="s">
        <v>149</v>
      </c>
      <c r="B74" s="192"/>
      <c r="C74" s="189"/>
      <c r="D74" s="192"/>
      <c r="E74" s="192"/>
      <c r="F74" s="189"/>
      <c r="G74" s="149"/>
      <c r="H74" s="189"/>
      <c r="I74" s="201"/>
      <c r="J74" s="132">
        <f>IF(G74="DN 110mm",1,0)</f>
        <v>0</v>
      </c>
      <c r="K74" s="197"/>
      <c r="L74" s="197"/>
      <c r="M74" s="197"/>
      <c r="N74" s="197"/>
    </row>
    <row r="75" spans="1:14" x14ac:dyDescent="0.2">
      <c r="A75" s="116" t="s">
        <v>147</v>
      </c>
      <c r="B75" s="191" t="s">
        <v>144</v>
      </c>
      <c r="C75" s="188" t="s">
        <v>145</v>
      </c>
      <c r="D75" s="191" t="s">
        <v>276</v>
      </c>
      <c r="E75" s="191" t="s">
        <v>277</v>
      </c>
      <c r="F75" s="188" t="s">
        <v>118</v>
      </c>
      <c r="G75" s="116" t="s">
        <v>221</v>
      </c>
      <c r="H75" s="188" t="s">
        <v>109</v>
      </c>
      <c r="I75" s="200">
        <v>10</v>
      </c>
      <c r="J75" s="132">
        <f>IF(G75="HDPE PN 10",1,0)</f>
        <v>0</v>
      </c>
      <c r="K75" s="197">
        <f>IF(H75="PROYECTADA",J75*IF(J76=1,0,1)*I75,0)</f>
        <v>0</v>
      </c>
      <c r="L75" s="197">
        <f>IF(H75="PROYECTADA",J75*J76*I75,0)</f>
        <v>0</v>
      </c>
      <c r="M75" s="197">
        <f>IF(H75="PROYECTADA",IF(J75=1,0,1)*IF(J76=1,0,1)*I75,0)</f>
        <v>0</v>
      </c>
      <c r="N75" s="197">
        <f>IF(H75="PROYECTADA",IF(J75=1,0,1)*J76*I75,0)</f>
        <v>0</v>
      </c>
    </row>
    <row r="76" spans="1:14" ht="13.5" thickBot="1" x14ac:dyDescent="0.25">
      <c r="A76" s="149" t="s">
        <v>149</v>
      </c>
      <c r="B76" s="192"/>
      <c r="C76" s="189"/>
      <c r="D76" s="192"/>
      <c r="E76" s="192"/>
      <c r="F76" s="189"/>
      <c r="G76" s="149"/>
      <c r="H76" s="189"/>
      <c r="I76" s="201"/>
      <c r="J76" s="132">
        <f>IF(G76="DN 110mm",1,0)</f>
        <v>0</v>
      </c>
      <c r="K76" s="197"/>
      <c r="L76" s="197"/>
      <c r="M76" s="197"/>
      <c r="N76" s="197"/>
    </row>
    <row r="77" spans="1:14" x14ac:dyDescent="0.2">
      <c r="A77" s="116" t="s">
        <v>147</v>
      </c>
      <c r="B77" s="191" t="s">
        <v>144</v>
      </c>
      <c r="C77" s="188" t="s">
        <v>145</v>
      </c>
      <c r="D77" s="191" t="s">
        <v>278</v>
      </c>
      <c r="E77" s="191" t="s">
        <v>279</v>
      </c>
      <c r="F77" s="188" t="s">
        <v>118</v>
      </c>
      <c r="G77" s="116" t="s">
        <v>221</v>
      </c>
      <c r="H77" s="188" t="s">
        <v>109</v>
      </c>
      <c r="I77" s="200">
        <v>20</v>
      </c>
      <c r="J77" s="132">
        <f>IF(G77="HDPE PN 10",1,0)</f>
        <v>0</v>
      </c>
      <c r="K77" s="197">
        <f>IF(H77="PROYECTADA",J77*IF(J78=1,0,1)*I77,0)</f>
        <v>0</v>
      </c>
      <c r="L77" s="197">
        <f>IF(H77="PROYECTADA",J77*J78*I77,0)</f>
        <v>0</v>
      </c>
      <c r="M77" s="197">
        <f>IF(H77="PROYECTADA",IF(J77=1,0,1)*IF(J78=1,0,1)*I77,0)</f>
        <v>0</v>
      </c>
      <c r="N77" s="197">
        <f>IF(H77="PROYECTADA",IF(J77=1,0,1)*J78*I77,0)</f>
        <v>0</v>
      </c>
    </row>
    <row r="78" spans="1:14" ht="13.5" thickBot="1" x14ac:dyDescent="0.25">
      <c r="A78" s="149" t="s">
        <v>149</v>
      </c>
      <c r="B78" s="192"/>
      <c r="C78" s="189"/>
      <c r="D78" s="192"/>
      <c r="E78" s="192"/>
      <c r="F78" s="189"/>
      <c r="G78" s="149"/>
      <c r="H78" s="189"/>
      <c r="I78" s="201"/>
      <c r="J78" s="132">
        <f>IF(G78="DN 110mm",1,0)</f>
        <v>0</v>
      </c>
      <c r="K78" s="197"/>
      <c r="L78" s="197"/>
      <c r="M78" s="197"/>
      <c r="N78" s="197"/>
    </row>
    <row r="79" spans="1:14" x14ac:dyDescent="0.2">
      <c r="A79" s="116" t="s">
        <v>147</v>
      </c>
      <c r="B79" s="191" t="s">
        <v>144</v>
      </c>
      <c r="C79" s="188" t="s">
        <v>145</v>
      </c>
      <c r="D79" s="191" t="s">
        <v>280</v>
      </c>
      <c r="E79" s="191" t="s">
        <v>281</v>
      </c>
      <c r="F79" s="188" t="s">
        <v>118</v>
      </c>
      <c r="G79" s="116" t="s">
        <v>221</v>
      </c>
      <c r="H79" s="188" t="s">
        <v>109</v>
      </c>
      <c r="I79" s="200">
        <v>10</v>
      </c>
      <c r="J79" s="132">
        <f>IF(G79="HDPE PN 10",1,0)</f>
        <v>0</v>
      </c>
      <c r="K79" s="197">
        <f>IF(H79="PROYECTADA",J79*IF(J80=1,0,1)*I79,0)</f>
        <v>0</v>
      </c>
      <c r="L79" s="197">
        <f>IF(H79="PROYECTADA",J79*J80*I79,0)</f>
        <v>0</v>
      </c>
      <c r="M79" s="197">
        <f>IF(H79="PROYECTADA",IF(J79=1,0,1)*IF(J80=1,0,1)*I79,0)</f>
        <v>0</v>
      </c>
      <c r="N79" s="197">
        <f>IF(H79="PROYECTADA",IF(J79=1,0,1)*J80*I79,0)</f>
        <v>0</v>
      </c>
    </row>
    <row r="80" spans="1:14" ht="13.5" thickBot="1" x14ac:dyDescent="0.25">
      <c r="A80" s="149" t="s">
        <v>149</v>
      </c>
      <c r="B80" s="192"/>
      <c r="C80" s="189"/>
      <c r="D80" s="192"/>
      <c r="E80" s="192"/>
      <c r="F80" s="189"/>
      <c r="G80" s="149"/>
      <c r="H80" s="189"/>
      <c r="I80" s="201"/>
      <c r="J80" s="132">
        <f>IF(G80="DN 110mm",1,0)</f>
        <v>0</v>
      </c>
      <c r="K80" s="197"/>
      <c r="L80" s="197"/>
      <c r="M80" s="197"/>
      <c r="N80" s="197"/>
    </row>
    <row r="81" spans="1:14" x14ac:dyDescent="0.2">
      <c r="A81" s="116" t="s">
        <v>147</v>
      </c>
      <c r="B81" s="191" t="s">
        <v>144</v>
      </c>
      <c r="C81" s="188" t="s">
        <v>145</v>
      </c>
      <c r="D81" s="191" t="s">
        <v>282</v>
      </c>
      <c r="E81" s="191" t="s">
        <v>283</v>
      </c>
      <c r="F81" s="188" t="s">
        <v>118</v>
      </c>
      <c r="G81" s="116" t="s">
        <v>221</v>
      </c>
      <c r="H81" s="188" t="s">
        <v>109</v>
      </c>
      <c r="I81" s="200">
        <v>10</v>
      </c>
      <c r="J81" s="132">
        <f>IF(G81="HDPE PN 10",1,0)</f>
        <v>0</v>
      </c>
      <c r="K81" s="197">
        <f>IF(H81="PROYECTADA",J81*IF(J82=1,0,1)*I81,0)</f>
        <v>0</v>
      </c>
      <c r="L81" s="197">
        <f>IF(H81="PROYECTADA",J81*J82*I81,0)</f>
        <v>0</v>
      </c>
      <c r="M81" s="197">
        <f>IF(H81="PROYECTADA",IF(J81=1,0,1)*IF(J82=1,0,1)*I81,0)</f>
        <v>0</v>
      </c>
      <c r="N81" s="197">
        <f>IF(H81="PROYECTADA",IF(J81=1,0,1)*J82*I81,0)</f>
        <v>0</v>
      </c>
    </row>
    <row r="82" spans="1:14" ht="13.5" thickBot="1" x14ac:dyDescent="0.25">
      <c r="A82" s="149" t="s">
        <v>149</v>
      </c>
      <c r="B82" s="192"/>
      <c r="C82" s="189"/>
      <c r="D82" s="192"/>
      <c r="E82" s="192"/>
      <c r="F82" s="189"/>
      <c r="G82" s="149"/>
      <c r="H82" s="189"/>
      <c r="I82" s="201"/>
      <c r="J82" s="132">
        <f>IF(G82="DN 110mm",1,0)</f>
        <v>0</v>
      </c>
      <c r="K82" s="197"/>
      <c r="L82" s="197"/>
      <c r="M82" s="197"/>
      <c r="N82" s="197"/>
    </row>
    <row r="83" spans="1:14" x14ac:dyDescent="0.2">
      <c r="A83" s="116" t="s">
        <v>147</v>
      </c>
      <c r="B83" s="191" t="s">
        <v>144</v>
      </c>
      <c r="C83" s="188" t="s">
        <v>145</v>
      </c>
      <c r="D83" s="191" t="s">
        <v>289</v>
      </c>
      <c r="E83" s="191" t="s">
        <v>290</v>
      </c>
      <c r="F83" s="188" t="s">
        <v>118</v>
      </c>
      <c r="G83" s="116" t="s">
        <v>221</v>
      </c>
      <c r="H83" s="188" t="s">
        <v>109</v>
      </c>
      <c r="I83" s="200">
        <v>10</v>
      </c>
      <c r="J83" s="132">
        <f>IF(G83="HDPE PN 10",1,0)</f>
        <v>0</v>
      </c>
      <c r="K83" s="197">
        <f>IF(H83="PROYECTADA",J83*IF(J84=1,0,1)*I83,0)</f>
        <v>0</v>
      </c>
      <c r="L83" s="197">
        <f>IF(H83="PROYECTADA",J83*J84*I83,0)</f>
        <v>0</v>
      </c>
      <c r="M83" s="197">
        <f>IF(H83="PROYECTADA",IF(J83=1,0,1)*IF(J84=1,0,1)*I83,0)</f>
        <v>0</v>
      </c>
      <c r="N83" s="197">
        <f>IF(H83="PROYECTADA",IF(J83=1,0,1)*J84*I83,0)</f>
        <v>0</v>
      </c>
    </row>
    <row r="84" spans="1:14" ht="13.5" thickBot="1" x14ac:dyDescent="0.25">
      <c r="A84" s="149" t="s">
        <v>149</v>
      </c>
      <c r="B84" s="192"/>
      <c r="C84" s="189"/>
      <c r="D84" s="192"/>
      <c r="E84" s="192"/>
      <c r="F84" s="189"/>
      <c r="G84" s="149"/>
      <c r="H84" s="189"/>
      <c r="I84" s="201"/>
      <c r="J84" s="132">
        <f>IF(G84="DN 110mm",1,0)</f>
        <v>0</v>
      </c>
      <c r="K84" s="197"/>
      <c r="L84" s="197"/>
      <c r="M84" s="197"/>
      <c r="N84" s="197"/>
    </row>
    <row r="85" spans="1:14" x14ac:dyDescent="0.2">
      <c r="A85" s="116" t="s">
        <v>147</v>
      </c>
      <c r="B85" s="191" t="s">
        <v>144</v>
      </c>
      <c r="C85" s="188" t="s">
        <v>145</v>
      </c>
      <c r="D85" s="191" t="s">
        <v>198</v>
      </c>
      <c r="E85" s="191" t="s">
        <v>273</v>
      </c>
      <c r="F85" s="188" t="s">
        <v>118</v>
      </c>
      <c r="G85" s="116" t="s">
        <v>151</v>
      </c>
      <c r="H85" s="188" t="s">
        <v>110</v>
      </c>
      <c r="I85" s="200">
        <v>58.959999999999127</v>
      </c>
      <c r="J85" s="132">
        <f t="shared" ref="J85" si="40">IF(G85="HDPE PN 10",1,0)</f>
        <v>1</v>
      </c>
      <c r="K85" s="197">
        <f t="shared" ref="K85" si="41">IF(H85="PROYECTADA",J85*IF(J86=1,0,1)*I85,0)</f>
        <v>58.959999999999127</v>
      </c>
      <c r="L85" s="197">
        <f t="shared" ref="L85" si="42">IF(H85="PROYECTADA",J85*J86*I85,0)</f>
        <v>0</v>
      </c>
      <c r="M85" s="197">
        <f t="shared" ref="M85" si="43">IF(H85="PROYECTADA",IF(J85=1,0,1)*IF(J86=1,0,1)*I85,0)</f>
        <v>0</v>
      </c>
      <c r="N85" s="197">
        <f t="shared" ref="N85" si="44">IF(H85="PROYECTADA",IF(J85=1,0,1)*J86*I85,0)</f>
        <v>0</v>
      </c>
    </row>
    <row r="86" spans="1:14" ht="13.5" thickBot="1" x14ac:dyDescent="0.25">
      <c r="A86" s="149" t="s">
        <v>149</v>
      </c>
      <c r="B86" s="192"/>
      <c r="C86" s="189"/>
      <c r="D86" s="192"/>
      <c r="E86" s="192"/>
      <c r="F86" s="189"/>
      <c r="G86" s="149" t="s">
        <v>123</v>
      </c>
      <c r="H86" s="189"/>
      <c r="I86" s="201"/>
      <c r="J86" s="132">
        <f t="shared" ref="J86" si="45">IF(G86="DN 110mm",1,0)</f>
        <v>0</v>
      </c>
      <c r="K86" s="197"/>
      <c r="L86" s="197"/>
      <c r="M86" s="197"/>
      <c r="N86" s="197"/>
    </row>
    <row r="87" spans="1:14" x14ac:dyDescent="0.2">
      <c r="A87" s="116" t="s">
        <v>147</v>
      </c>
      <c r="B87" s="191" t="s">
        <v>144</v>
      </c>
      <c r="C87" s="188" t="s">
        <v>145</v>
      </c>
      <c r="D87" s="191" t="s">
        <v>325</v>
      </c>
      <c r="E87" s="191" t="s">
        <v>324</v>
      </c>
      <c r="F87" s="188" t="s">
        <v>118</v>
      </c>
      <c r="G87" s="116" t="s">
        <v>151</v>
      </c>
      <c r="H87" s="188" t="s">
        <v>110</v>
      </c>
      <c r="I87" s="200">
        <v>1475.3600000000006</v>
      </c>
      <c r="J87" s="132">
        <f t="shared" ref="J87" si="46">IF(G87="HDPE PN 10",1,0)</f>
        <v>1</v>
      </c>
      <c r="K87" s="197">
        <f t="shared" ref="K87" si="47">IF(H87="PROYECTADA",J87*IF(J88=1,0,1)*I87,0)</f>
        <v>0</v>
      </c>
      <c r="L87" s="197">
        <f t="shared" ref="L87" si="48">IF(H87="PROYECTADA",J87*J88*I87,0)</f>
        <v>1475.3600000000006</v>
      </c>
      <c r="M87" s="197">
        <f t="shared" ref="M87" si="49">IF(H87="PROYECTADA",IF(J87=1,0,1)*IF(J88=1,0,1)*I87,0)</f>
        <v>0</v>
      </c>
      <c r="N87" s="197">
        <f t="shared" ref="N87" si="50">IF(H87="PROYECTADA",IF(J87=1,0,1)*J88*I87,0)</f>
        <v>0</v>
      </c>
    </row>
    <row r="88" spans="1:14" ht="13.5" thickBot="1" x14ac:dyDescent="0.25">
      <c r="A88" s="125" t="s">
        <v>149</v>
      </c>
      <c r="B88" s="192"/>
      <c r="C88" s="189"/>
      <c r="D88" s="192"/>
      <c r="E88" s="192"/>
      <c r="F88" s="189"/>
      <c r="G88" s="125" t="s">
        <v>119</v>
      </c>
      <c r="H88" s="189"/>
      <c r="I88" s="201"/>
      <c r="J88" s="132">
        <f t="shared" ref="J88" si="51">IF(G88="DN 110mm",1,0)</f>
        <v>1</v>
      </c>
      <c r="K88" s="197"/>
      <c r="L88" s="197"/>
      <c r="M88" s="197"/>
      <c r="N88" s="197"/>
    </row>
    <row r="89" spans="1:14" x14ac:dyDescent="0.2">
      <c r="A89" s="116" t="s">
        <v>147</v>
      </c>
      <c r="B89" s="191" t="s">
        <v>144</v>
      </c>
      <c r="C89" s="188" t="s">
        <v>145</v>
      </c>
      <c r="D89" s="191" t="s">
        <v>284</v>
      </c>
      <c r="E89" s="191" t="s">
        <v>285</v>
      </c>
      <c r="F89" s="188" t="s">
        <v>118</v>
      </c>
      <c r="G89" s="116" t="s">
        <v>221</v>
      </c>
      <c r="H89" s="188" t="s">
        <v>109</v>
      </c>
      <c r="I89" s="200">
        <v>10</v>
      </c>
      <c r="J89" s="132">
        <f>IF(G89="HDPE PN 10",1,0)</f>
        <v>0</v>
      </c>
      <c r="K89" s="197">
        <f>IF(H89="PROYECTADA",J89*IF(J90=1,0,1)*I89,0)</f>
        <v>0</v>
      </c>
      <c r="L89" s="197">
        <f>IF(H89="PROYECTADA",J89*J90*I89,0)</f>
        <v>0</v>
      </c>
      <c r="M89" s="197">
        <f>IF(H89="PROYECTADA",IF(J89=1,0,1)*IF(J90=1,0,1)*I89,0)</f>
        <v>0</v>
      </c>
      <c r="N89" s="197">
        <f>IF(H89="PROYECTADA",IF(J89=1,0,1)*J90*I89,0)</f>
        <v>0</v>
      </c>
    </row>
    <row r="90" spans="1:14" ht="13.5" thickBot="1" x14ac:dyDescent="0.25">
      <c r="A90" s="149" t="s">
        <v>149</v>
      </c>
      <c r="B90" s="192"/>
      <c r="C90" s="189"/>
      <c r="D90" s="192"/>
      <c r="E90" s="192"/>
      <c r="F90" s="189"/>
      <c r="G90" s="149"/>
      <c r="H90" s="189"/>
      <c r="I90" s="201"/>
      <c r="J90" s="132">
        <f>IF(G90="DN 110mm",1,0)</f>
        <v>0</v>
      </c>
      <c r="K90" s="197"/>
      <c r="L90" s="197"/>
      <c r="M90" s="197"/>
      <c r="N90" s="197"/>
    </row>
    <row r="91" spans="1:14" x14ac:dyDescent="0.2">
      <c r="A91" s="116" t="s">
        <v>147</v>
      </c>
      <c r="B91" s="191" t="s">
        <v>144</v>
      </c>
      <c r="C91" s="188" t="s">
        <v>145</v>
      </c>
      <c r="D91" s="191" t="s">
        <v>190</v>
      </c>
      <c r="E91" s="191" t="s">
        <v>294</v>
      </c>
      <c r="F91" s="188" t="s">
        <v>118</v>
      </c>
      <c r="G91" s="116" t="s">
        <v>151</v>
      </c>
      <c r="H91" s="188" t="s">
        <v>110</v>
      </c>
      <c r="I91" s="200">
        <v>1890</v>
      </c>
      <c r="J91" s="132">
        <f t="shared" ref="J91" si="52">IF(G91="HDPE PN 10",1,0)</f>
        <v>1</v>
      </c>
      <c r="K91" s="197">
        <f t="shared" ref="K91" si="53">IF(H91="PROYECTADA",J91*IF(J92=1,0,1)*I91,0)</f>
        <v>0</v>
      </c>
      <c r="L91" s="197">
        <f t="shared" ref="L91" si="54">IF(H91="PROYECTADA",J91*J92*I91,0)</f>
        <v>1890</v>
      </c>
      <c r="M91" s="197">
        <f t="shared" ref="M91" si="55">IF(H91="PROYECTADA",IF(J91=1,0,1)*IF(J92=1,0,1)*I91,0)</f>
        <v>0</v>
      </c>
      <c r="N91" s="197">
        <f t="shared" ref="N91" si="56">IF(H91="PROYECTADA",IF(J91=1,0,1)*J92*I91,0)</f>
        <v>0</v>
      </c>
    </row>
    <row r="92" spans="1:14" ht="13.5" thickBot="1" x14ac:dyDescent="0.25">
      <c r="A92" s="125" t="s">
        <v>149</v>
      </c>
      <c r="B92" s="192"/>
      <c r="C92" s="189"/>
      <c r="D92" s="192"/>
      <c r="E92" s="192"/>
      <c r="F92" s="189"/>
      <c r="G92" s="125" t="s">
        <v>119</v>
      </c>
      <c r="H92" s="189"/>
      <c r="I92" s="201"/>
      <c r="J92" s="132">
        <f t="shared" ref="J92" si="57">IF(G92="DN 110mm",1,0)</f>
        <v>1</v>
      </c>
      <c r="K92" s="197"/>
      <c r="L92" s="197"/>
      <c r="M92" s="197"/>
      <c r="N92" s="197"/>
    </row>
    <row r="93" spans="1:14" x14ac:dyDescent="0.2">
      <c r="A93" s="116" t="s">
        <v>147</v>
      </c>
      <c r="B93" s="191" t="s">
        <v>144</v>
      </c>
      <c r="C93" s="188" t="s">
        <v>145</v>
      </c>
      <c r="D93" s="191" t="s">
        <v>292</v>
      </c>
      <c r="E93" s="191" t="s">
        <v>293</v>
      </c>
      <c r="F93" s="188" t="s">
        <v>118</v>
      </c>
      <c r="G93" s="116" t="s">
        <v>221</v>
      </c>
      <c r="H93" s="188" t="s">
        <v>109</v>
      </c>
      <c r="I93" s="200">
        <v>10</v>
      </c>
      <c r="J93" s="132">
        <f>IF(G93="HDPE PN 10",1,0)</f>
        <v>0</v>
      </c>
      <c r="K93" s="197">
        <f>IF(H93="PROYECTADA",J93*IF(J94=1,0,1)*I93,0)</f>
        <v>0</v>
      </c>
      <c r="L93" s="197">
        <f>IF(H93="PROYECTADA",J93*J94*I93,0)</f>
        <v>0</v>
      </c>
      <c r="M93" s="197">
        <f>IF(H93="PROYECTADA",IF(J93=1,0,1)*IF(J94=1,0,1)*I93,0)</f>
        <v>0</v>
      </c>
      <c r="N93" s="197">
        <f>IF(H93="PROYECTADA",IF(J93=1,0,1)*J94*I93,0)</f>
        <v>0</v>
      </c>
    </row>
    <row r="94" spans="1:14" ht="13.5" thickBot="1" x14ac:dyDescent="0.25">
      <c r="A94" s="149" t="s">
        <v>149</v>
      </c>
      <c r="B94" s="192"/>
      <c r="C94" s="189"/>
      <c r="D94" s="192"/>
      <c r="E94" s="192"/>
      <c r="F94" s="189"/>
      <c r="G94" s="149"/>
      <c r="H94" s="189"/>
      <c r="I94" s="201"/>
      <c r="J94" s="132">
        <f>IF(G94="DN 110mm",1,0)</f>
        <v>0</v>
      </c>
      <c r="K94" s="197"/>
      <c r="L94" s="197"/>
      <c r="M94" s="197"/>
      <c r="N94" s="197"/>
    </row>
    <row r="95" spans="1:14" x14ac:dyDescent="0.2">
      <c r="A95" s="116" t="s">
        <v>147</v>
      </c>
      <c r="B95" s="191" t="s">
        <v>144</v>
      </c>
      <c r="C95" s="188" t="s">
        <v>145</v>
      </c>
      <c r="D95" s="191" t="s">
        <v>286</v>
      </c>
      <c r="E95" s="191" t="s">
        <v>287</v>
      </c>
      <c r="F95" s="188" t="s">
        <v>118</v>
      </c>
      <c r="G95" s="116" t="s">
        <v>221</v>
      </c>
      <c r="H95" s="188" t="s">
        <v>109</v>
      </c>
      <c r="I95" s="200">
        <v>10</v>
      </c>
      <c r="J95" s="132">
        <f>IF(G95="HDPE PN 10",1,0)</f>
        <v>0</v>
      </c>
      <c r="K95" s="197">
        <f>IF(H95="PROYECTADA",J95*IF(J96=1,0,1)*I95,0)</f>
        <v>0</v>
      </c>
      <c r="L95" s="197">
        <f>IF(H95="PROYECTADA",J95*J96*I95,0)</f>
        <v>0</v>
      </c>
      <c r="M95" s="197">
        <f>IF(H95="PROYECTADA",IF(J95=1,0,1)*IF(J96=1,0,1)*I95,0)</f>
        <v>0</v>
      </c>
      <c r="N95" s="197">
        <f>IF(H95="PROYECTADA",IF(J95=1,0,1)*J96*I95,0)</f>
        <v>0</v>
      </c>
    </row>
    <row r="96" spans="1:14" ht="13.5" thickBot="1" x14ac:dyDescent="0.25">
      <c r="A96" s="149" t="s">
        <v>149</v>
      </c>
      <c r="B96" s="192"/>
      <c r="C96" s="189"/>
      <c r="D96" s="192"/>
      <c r="E96" s="192"/>
      <c r="F96" s="189"/>
      <c r="G96" s="149"/>
      <c r="H96" s="189"/>
      <c r="I96" s="201"/>
      <c r="J96" s="132">
        <f>IF(G96="DN 110mm",1,0)</f>
        <v>0</v>
      </c>
      <c r="K96" s="197"/>
      <c r="L96" s="197"/>
      <c r="M96" s="197"/>
      <c r="N96" s="197"/>
    </row>
    <row r="97" spans="1:14" x14ac:dyDescent="0.2">
      <c r="A97" s="116" t="s">
        <v>147</v>
      </c>
      <c r="B97" s="191" t="s">
        <v>144</v>
      </c>
      <c r="C97" s="188" t="s">
        <v>145</v>
      </c>
      <c r="D97" s="191" t="s">
        <v>201</v>
      </c>
      <c r="E97" s="191" t="s">
        <v>295</v>
      </c>
      <c r="F97" s="188" t="s">
        <v>118</v>
      </c>
      <c r="G97" s="116" t="s">
        <v>152</v>
      </c>
      <c r="H97" s="188" t="s">
        <v>110</v>
      </c>
      <c r="I97" s="200">
        <v>204.38000000000102</v>
      </c>
      <c r="J97" s="132">
        <f t="shared" ref="J97" si="58">IF(G97="HDPE PN 10",1,0)</f>
        <v>0</v>
      </c>
      <c r="K97" s="197">
        <f t="shared" ref="K97" si="59">IF(H97="PROYECTADA",J97*IF(J98=1,0,1)*I97,0)</f>
        <v>0</v>
      </c>
      <c r="L97" s="197">
        <f t="shared" ref="L97" si="60">IF(H97="PROYECTADA",J97*J98*I97,0)</f>
        <v>0</v>
      </c>
      <c r="M97" s="197">
        <f t="shared" ref="M97" si="61">IF(H97="PROYECTADA",IF(J97=1,0,1)*IF(J98=1,0,1)*I97,0)</f>
        <v>204.38000000000102</v>
      </c>
      <c r="N97" s="197">
        <f t="shared" ref="N97" si="62">IF(H97="PROYECTADA",IF(J97=1,0,1)*J98*I97,0)</f>
        <v>0</v>
      </c>
    </row>
    <row r="98" spans="1:14" ht="13.5" thickBot="1" x14ac:dyDescent="0.25">
      <c r="A98" s="125" t="s">
        <v>149</v>
      </c>
      <c r="B98" s="192"/>
      <c r="C98" s="189"/>
      <c r="D98" s="192"/>
      <c r="E98" s="192"/>
      <c r="F98" s="189"/>
      <c r="G98" s="125" t="s">
        <v>123</v>
      </c>
      <c r="H98" s="189"/>
      <c r="I98" s="201"/>
      <c r="J98" s="132">
        <f t="shared" ref="J98" si="63">IF(G98="DN 110mm",1,0)</f>
        <v>0</v>
      </c>
      <c r="K98" s="197"/>
      <c r="L98" s="197"/>
      <c r="M98" s="197"/>
      <c r="N98" s="197"/>
    </row>
    <row r="99" spans="1:14" x14ac:dyDescent="0.2">
      <c r="A99" s="116" t="s">
        <v>147</v>
      </c>
      <c r="B99" s="191" t="s">
        <v>144</v>
      </c>
      <c r="C99" s="188" t="s">
        <v>145</v>
      </c>
      <c r="D99" s="191" t="s">
        <v>296</v>
      </c>
      <c r="E99" s="191" t="s">
        <v>200</v>
      </c>
      <c r="F99" s="188" t="s">
        <v>118</v>
      </c>
      <c r="G99" s="116" t="s">
        <v>152</v>
      </c>
      <c r="H99" s="188" t="s">
        <v>110</v>
      </c>
      <c r="I99" s="200">
        <v>218.31999999999971</v>
      </c>
      <c r="J99" s="132">
        <f t="shared" ref="J99" si="64">IF(G99="HDPE PN 10",1,0)</f>
        <v>0</v>
      </c>
      <c r="K99" s="197">
        <f t="shared" ref="K99" si="65">IF(H99="PROYECTADA",J99*IF(J100=1,0,1)*I99,0)</f>
        <v>0</v>
      </c>
      <c r="L99" s="197">
        <f t="shared" ref="L99" si="66">IF(H99="PROYECTADA",J99*J100*I99,0)</f>
        <v>0</v>
      </c>
      <c r="M99" s="197">
        <f t="shared" ref="M99" si="67">IF(H99="PROYECTADA",IF(J99=1,0,1)*IF(J100=1,0,1)*I99,0)</f>
        <v>0</v>
      </c>
      <c r="N99" s="197">
        <f t="shared" ref="N99" si="68">IF(H99="PROYECTADA",IF(J99=1,0,1)*J100*I99,0)</f>
        <v>218.31999999999971</v>
      </c>
    </row>
    <row r="100" spans="1:14" ht="13.5" thickBot="1" x14ac:dyDescent="0.25">
      <c r="A100" s="125" t="s">
        <v>149</v>
      </c>
      <c r="B100" s="192"/>
      <c r="C100" s="189"/>
      <c r="D100" s="192"/>
      <c r="E100" s="192"/>
      <c r="F100" s="189"/>
      <c r="G100" s="125" t="s">
        <v>119</v>
      </c>
      <c r="H100" s="189"/>
      <c r="I100" s="201"/>
      <c r="J100" s="132">
        <f t="shared" ref="J100" si="69">IF(G100="DN 110mm",1,0)</f>
        <v>1</v>
      </c>
      <c r="K100" s="197"/>
      <c r="L100" s="197"/>
      <c r="M100" s="197"/>
      <c r="N100" s="197"/>
    </row>
    <row r="101" spans="1:14" x14ac:dyDescent="0.2">
      <c r="A101" s="116" t="s">
        <v>147</v>
      </c>
      <c r="B101" s="191" t="s">
        <v>144</v>
      </c>
      <c r="C101" s="188" t="s">
        <v>145</v>
      </c>
      <c r="D101" s="191" t="s">
        <v>200</v>
      </c>
      <c r="E101" s="191" t="s">
        <v>192</v>
      </c>
      <c r="F101" s="188" t="s">
        <v>117</v>
      </c>
      <c r="G101" s="116" t="s">
        <v>152</v>
      </c>
      <c r="H101" s="188" t="s">
        <v>110</v>
      </c>
      <c r="I101" s="200">
        <v>89.680000000000291</v>
      </c>
      <c r="J101" s="132">
        <f t="shared" ref="J101" si="70">IF(G101="HDPE PN 10",1,0)</f>
        <v>0</v>
      </c>
      <c r="K101" s="197">
        <f t="shared" ref="K101" si="71">IF(H101="PROYECTADA",J101*IF(J102=1,0,1)*I101,0)</f>
        <v>0</v>
      </c>
      <c r="L101" s="197">
        <f t="shared" ref="L101" si="72">IF(H101="PROYECTADA",J101*J102*I101,0)</f>
        <v>0</v>
      </c>
      <c r="M101" s="197">
        <f t="shared" ref="M101" si="73">IF(H101="PROYECTADA",IF(J101=1,0,1)*IF(J102=1,0,1)*I101,0)</f>
        <v>0</v>
      </c>
      <c r="N101" s="197">
        <f t="shared" ref="N101" si="74">IF(H101="PROYECTADA",IF(J101=1,0,1)*J102*I101,0)</f>
        <v>89.680000000000291</v>
      </c>
    </row>
    <row r="102" spans="1:14" ht="13.5" thickBot="1" x14ac:dyDescent="0.25">
      <c r="A102" s="125" t="s">
        <v>149</v>
      </c>
      <c r="B102" s="192"/>
      <c r="C102" s="189"/>
      <c r="D102" s="192"/>
      <c r="E102" s="192"/>
      <c r="F102" s="189"/>
      <c r="G102" s="125" t="s">
        <v>119</v>
      </c>
      <c r="H102" s="189"/>
      <c r="I102" s="201"/>
      <c r="J102" s="132">
        <f t="shared" ref="J102" si="75">IF(G102="DN 110mm",1,0)</f>
        <v>1</v>
      </c>
      <c r="K102" s="197"/>
      <c r="L102" s="197"/>
      <c r="M102" s="197"/>
      <c r="N102" s="197"/>
    </row>
    <row r="103" spans="1:14" x14ac:dyDescent="0.2">
      <c r="A103" s="116" t="s">
        <v>147</v>
      </c>
      <c r="B103" s="191" t="s">
        <v>144</v>
      </c>
      <c r="C103" s="188" t="s">
        <v>145</v>
      </c>
      <c r="D103" s="191" t="s">
        <v>192</v>
      </c>
      <c r="E103" s="191" t="s">
        <v>297</v>
      </c>
      <c r="F103" s="188" t="s">
        <v>117</v>
      </c>
      <c r="G103" s="116" t="s">
        <v>152</v>
      </c>
      <c r="H103" s="188" t="s">
        <v>110</v>
      </c>
      <c r="I103" s="200">
        <v>1100</v>
      </c>
      <c r="J103" s="132">
        <f t="shared" ref="J103" si="76">IF(G103="HDPE PN 10",1,0)</f>
        <v>0</v>
      </c>
      <c r="K103" s="197">
        <f t="shared" ref="K103" si="77">IF(H103="PROYECTADA",J103*IF(J104=1,0,1)*I103,0)</f>
        <v>0</v>
      </c>
      <c r="L103" s="197">
        <f t="shared" ref="L103" si="78">IF(H103="PROYECTADA",J103*J104*I103,0)</f>
        <v>0</v>
      </c>
      <c r="M103" s="197">
        <f t="shared" ref="M103" si="79">IF(H103="PROYECTADA",IF(J103=1,0,1)*IF(J104=1,0,1)*I103,0)</f>
        <v>0</v>
      </c>
      <c r="N103" s="197">
        <f t="shared" ref="N103" si="80">IF(H103="PROYECTADA",IF(J103=1,0,1)*J104*I103,0)</f>
        <v>1100</v>
      </c>
    </row>
    <row r="104" spans="1:14" ht="13.5" thickBot="1" x14ac:dyDescent="0.25">
      <c r="A104" s="125" t="s">
        <v>149</v>
      </c>
      <c r="B104" s="192"/>
      <c r="C104" s="189"/>
      <c r="D104" s="192"/>
      <c r="E104" s="192"/>
      <c r="F104" s="189"/>
      <c r="G104" s="125" t="s">
        <v>119</v>
      </c>
      <c r="H104" s="189"/>
      <c r="I104" s="201"/>
      <c r="J104" s="132">
        <f t="shared" ref="J104" si="81">IF(G104="DN 110mm",1,0)</f>
        <v>1</v>
      </c>
      <c r="K104" s="197"/>
      <c r="L104" s="197"/>
      <c r="M104" s="197"/>
      <c r="N104" s="197"/>
    </row>
    <row r="105" spans="1:14" x14ac:dyDescent="0.2">
      <c r="A105" s="116" t="s">
        <v>147</v>
      </c>
      <c r="B105" s="191" t="s">
        <v>144</v>
      </c>
      <c r="C105" s="188" t="s">
        <v>145</v>
      </c>
      <c r="D105" s="191" t="s">
        <v>297</v>
      </c>
      <c r="E105" s="191" t="s">
        <v>202</v>
      </c>
      <c r="F105" s="188" t="s">
        <v>118</v>
      </c>
      <c r="G105" s="116" t="s">
        <v>152</v>
      </c>
      <c r="H105" s="188" t="s">
        <v>110</v>
      </c>
      <c r="I105" s="200">
        <v>500</v>
      </c>
      <c r="J105" s="132">
        <f t="shared" ref="J105" si="82">IF(G105="HDPE PN 10",1,0)</f>
        <v>0</v>
      </c>
      <c r="K105" s="197">
        <f t="shared" ref="K105" si="83">IF(H105="PROYECTADA",J105*IF(J106=1,0,1)*I105,0)</f>
        <v>0</v>
      </c>
      <c r="L105" s="197">
        <f t="shared" ref="L105" si="84">IF(H105="PROYECTADA",J105*J106*I105,0)</f>
        <v>0</v>
      </c>
      <c r="M105" s="197">
        <f t="shared" ref="M105" si="85">IF(H105="PROYECTADA",IF(J105=1,0,1)*IF(J106=1,0,1)*I105,0)</f>
        <v>0</v>
      </c>
      <c r="N105" s="197">
        <f t="shared" ref="N105" si="86">IF(H105="PROYECTADA",IF(J105=1,0,1)*J106*I105,0)</f>
        <v>500</v>
      </c>
    </row>
    <row r="106" spans="1:14" ht="13.5" thickBot="1" x14ac:dyDescent="0.25">
      <c r="A106" s="125" t="s">
        <v>149</v>
      </c>
      <c r="B106" s="192"/>
      <c r="C106" s="192"/>
      <c r="D106" s="192"/>
      <c r="E106" s="192"/>
      <c r="F106" s="189"/>
      <c r="G106" s="125" t="s">
        <v>119</v>
      </c>
      <c r="H106" s="189"/>
      <c r="I106" s="201"/>
      <c r="J106" s="132">
        <f t="shared" ref="J106" si="87">IF(G106="DN 110mm",1,0)</f>
        <v>1</v>
      </c>
      <c r="K106" s="197"/>
      <c r="L106" s="197"/>
      <c r="M106" s="197"/>
      <c r="N106" s="197"/>
    </row>
    <row r="107" spans="1:14" x14ac:dyDescent="0.2">
      <c r="A107" s="116" t="s">
        <v>147</v>
      </c>
      <c r="B107" s="191" t="s">
        <v>144</v>
      </c>
      <c r="C107" s="191" t="s">
        <v>145</v>
      </c>
      <c r="D107" s="191" t="s">
        <v>164</v>
      </c>
      <c r="E107" s="191" t="s">
        <v>165</v>
      </c>
      <c r="F107" s="188" t="s">
        <v>111</v>
      </c>
      <c r="G107" s="116" t="s">
        <v>151</v>
      </c>
      <c r="H107" s="188" t="s">
        <v>110</v>
      </c>
      <c r="I107" s="200">
        <v>499.40000000000146</v>
      </c>
      <c r="J107" s="132">
        <f t="shared" ref="J107" si="88">IF(G107="HDPE PN 10",1,0)</f>
        <v>1</v>
      </c>
      <c r="K107" s="190">
        <f t="shared" ref="K107" si="89">IF(H107="PROYECTADA",J107*IF(J108=1,0,1)*I107,0)</f>
        <v>499.40000000000146</v>
      </c>
      <c r="L107" s="197">
        <f t="shared" ref="L107" si="90">IF(H107="PROYECTADA",J107*J108*I107,0)</f>
        <v>0</v>
      </c>
      <c r="M107" s="190">
        <f t="shared" ref="M107" si="91">IF(H107="PROYECTADA",IF(J107=1,0,1)*IF(J108=1,0,1)*I107,0)</f>
        <v>0</v>
      </c>
      <c r="N107" s="197">
        <f t="shared" ref="N107" si="92">IF(H107="PROYECTADA",IF(J107=1,0,1)*J108*I107,0)</f>
        <v>0</v>
      </c>
    </row>
    <row r="108" spans="1:14" ht="13.5" thickBot="1" x14ac:dyDescent="0.25">
      <c r="A108" s="125" t="s">
        <v>149</v>
      </c>
      <c r="B108" s="192"/>
      <c r="C108" s="189"/>
      <c r="D108" s="192"/>
      <c r="E108" s="192"/>
      <c r="F108" s="189"/>
      <c r="G108" s="125" t="s">
        <v>123</v>
      </c>
      <c r="H108" s="189"/>
      <c r="I108" s="201"/>
      <c r="J108" s="132">
        <f t="shared" ref="J108" si="93">IF(G108="DN 110mm",1,0)</f>
        <v>0</v>
      </c>
      <c r="K108" s="190"/>
      <c r="L108" s="197"/>
      <c r="M108" s="190"/>
      <c r="N108" s="197"/>
    </row>
    <row r="109" spans="1:14" x14ac:dyDescent="0.2">
      <c r="A109" s="116"/>
      <c r="B109" s="191"/>
      <c r="C109" s="191"/>
      <c r="D109" s="191"/>
      <c r="E109" s="191"/>
      <c r="F109" s="188"/>
      <c r="G109" s="116"/>
      <c r="H109" s="188"/>
      <c r="I109" s="200"/>
      <c r="J109" s="132"/>
      <c r="K109" s="190"/>
      <c r="L109" s="197"/>
      <c r="M109" s="190"/>
      <c r="N109" s="197"/>
    </row>
    <row r="110" spans="1:14" ht="13.5" thickBot="1" x14ac:dyDescent="0.25">
      <c r="A110" s="125"/>
      <c r="B110" s="192"/>
      <c r="C110" s="189"/>
      <c r="D110" s="192"/>
      <c r="E110" s="192"/>
      <c r="F110" s="189"/>
      <c r="G110" s="125"/>
      <c r="H110" s="189"/>
      <c r="I110" s="201"/>
      <c r="J110" s="132"/>
      <c r="K110" s="190"/>
      <c r="L110" s="197"/>
      <c r="M110" s="190"/>
      <c r="N110" s="197"/>
    </row>
    <row r="111" spans="1:14" x14ac:dyDescent="0.2">
      <c r="A111" s="116"/>
      <c r="B111" s="191"/>
      <c r="C111" s="191"/>
      <c r="D111" s="191"/>
      <c r="E111" s="191"/>
      <c r="F111" s="188"/>
      <c r="G111" s="116"/>
      <c r="H111" s="188"/>
      <c r="I111" s="200"/>
      <c r="J111" s="132"/>
      <c r="K111" s="190"/>
      <c r="L111" s="197"/>
      <c r="M111" s="190"/>
      <c r="N111" s="197"/>
    </row>
    <row r="112" spans="1:14" ht="13.5" thickBot="1" x14ac:dyDescent="0.25">
      <c r="A112" s="125"/>
      <c r="B112" s="192"/>
      <c r="C112" s="189"/>
      <c r="D112" s="192"/>
      <c r="E112" s="192"/>
      <c r="F112" s="189"/>
      <c r="G112" s="125"/>
      <c r="H112" s="189"/>
      <c r="I112" s="201"/>
      <c r="J112" s="132"/>
      <c r="K112" s="190"/>
      <c r="L112" s="197"/>
      <c r="M112" s="190"/>
      <c r="N112" s="197"/>
    </row>
    <row r="113" spans="1:14" x14ac:dyDescent="0.2">
      <c r="A113" s="116"/>
      <c r="B113" s="191"/>
      <c r="C113" s="191"/>
      <c r="D113" s="191"/>
      <c r="E113" s="191"/>
      <c r="F113" s="188"/>
      <c r="G113" s="116"/>
      <c r="H113" s="188"/>
      <c r="I113" s="200"/>
      <c r="J113" s="132"/>
      <c r="K113" s="190"/>
      <c r="L113" s="197"/>
      <c r="M113" s="190"/>
      <c r="N113" s="197"/>
    </row>
    <row r="114" spans="1:14" ht="13.5" thickBot="1" x14ac:dyDescent="0.25">
      <c r="A114" s="125"/>
      <c r="B114" s="192"/>
      <c r="C114" s="189"/>
      <c r="D114" s="189"/>
      <c r="E114" s="189"/>
      <c r="F114" s="189"/>
      <c r="G114" s="125"/>
      <c r="H114" s="189"/>
      <c r="I114" s="201"/>
      <c r="J114" s="132"/>
      <c r="K114" s="190"/>
      <c r="L114" s="197"/>
      <c r="M114" s="190"/>
      <c r="N114" s="197"/>
    </row>
    <row r="115" spans="1:14" x14ac:dyDescent="0.2">
      <c r="A115" s="116"/>
      <c r="B115" s="191"/>
      <c r="C115" s="191"/>
      <c r="D115" s="191"/>
      <c r="E115" s="191"/>
      <c r="F115" s="188"/>
      <c r="G115" s="116"/>
      <c r="H115" s="188"/>
      <c r="I115" s="200"/>
      <c r="J115" s="132"/>
      <c r="K115" s="190"/>
      <c r="L115" s="197"/>
      <c r="M115" s="190"/>
      <c r="N115" s="197"/>
    </row>
    <row r="116" spans="1:14" ht="13.5" thickBot="1" x14ac:dyDescent="0.25">
      <c r="A116" s="125"/>
      <c r="B116" s="192"/>
      <c r="C116" s="189"/>
      <c r="D116" s="189"/>
      <c r="E116" s="189"/>
      <c r="F116" s="189"/>
      <c r="G116" s="125"/>
      <c r="H116" s="189"/>
      <c r="I116" s="201"/>
      <c r="J116" s="132"/>
      <c r="K116" s="190"/>
      <c r="L116" s="197"/>
      <c r="M116" s="190"/>
      <c r="N116" s="197"/>
    </row>
    <row r="117" spans="1:14" ht="13.5" thickBot="1" x14ac:dyDescent="0.25">
      <c r="A117" s="116"/>
      <c r="B117" s="191"/>
      <c r="C117" s="188"/>
      <c r="D117" s="209"/>
      <c r="E117" s="209"/>
      <c r="F117" s="188"/>
      <c r="G117" s="116"/>
      <c r="H117" s="188"/>
      <c r="I117" s="198"/>
      <c r="J117" s="127"/>
      <c r="K117" s="123">
        <f>SUM(K15:K116)</f>
        <v>688.39999999999782</v>
      </c>
      <c r="L117" s="124">
        <f>SUM(L15:L116)</f>
        <v>7945.8600000000006</v>
      </c>
      <c r="M117" s="123">
        <f>SUM(M15:M116)</f>
        <v>204.38000000000102</v>
      </c>
      <c r="N117" s="124">
        <f>SUM(N15:N116)</f>
        <v>1908</v>
      </c>
    </row>
    <row r="118" spans="1:14" ht="13.5" thickBot="1" x14ac:dyDescent="0.25">
      <c r="A118" s="125"/>
      <c r="B118" s="192"/>
      <c r="C118" s="189"/>
      <c r="D118" s="210"/>
      <c r="E118" s="210"/>
      <c r="F118" s="189"/>
      <c r="G118" s="125"/>
      <c r="H118" s="189"/>
      <c r="I118" s="199"/>
      <c r="J118" s="127"/>
    </row>
    <row r="119" spans="1:14" x14ac:dyDescent="0.2">
      <c r="A119" s="133"/>
      <c r="B119" s="127"/>
      <c r="C119" s="127"/>
      <c r="D119" s="127"/>
      <c r="E119" s="127"/>
      <c r="F119" s="127"/>
      <c r="G119" s="127"/>
      <c r="H119" s="127"/>
      <c r="I119" s="127"/>
      <c r="J119" s="127"/>
    </row>
    <row r="120" spans="1:14" ht="13.5" thickBot="1" x14ac:dyDescent="0.25">
      <c r="A120" s="126" t="s">
        <v>142</v>
      </c>
      <c r="B120" s="127"/>
      <c r="C120" s="127"/>
      <c r="D120" s="127"/>
      <c r="E120" s="127"/>
      <c r="F120" s="127"/>
      <c r="G120" s="127"/>
      <c r="H120" s="127"/>
      <c r="I120" s="127"/>
      <c r="J120" s="127"/>
    </row>
    <row r="121" spans="1:14" x14ac:dyDescent="0.2">
      <c r="A121" s="188" t="s">
        <v>95</v>
      </c>
      <c r="B121" s="195" t="s">
        <v>97</v>
      </c>
      <c r="C121" s="195" t="s">
        <v>98</v>
      </c>
      <c r="D121" s="134" t="s">
        <v>105</v>
      </c>
      <c r="E121" s="195" t="s">
        <v>112</v>
      </c>
      <c r="F121" s="195" t="s">
        <v>101</v>
      </c>
      <c r="G121" s="128" t="s">
        <v>102</v>
      </c>
      <c r="H121" s="127"/>
      <c r="I121" s="127"/>
      <c r="J121" s="127"/>
    </row>
    <row r="122" spans="1:14" ht="13.5" thickBot="1" x14ac:dyDescent="0.25">
      <c r="A122" s="192"/>
      <c r="B122" s="196"/>
      <c r="C122" s="196"/>
      <c r="D122" s="135" t="s">
        <v>100</v>
      </c>
      <c r="E122" s="196"/>
      <c r="F122" s="196"/>
      <c r="G122" s="130" t="s">
        <v>106</v>
      </c>
      <c r="H122" s="136" t="s">
        <v>163</v>
      </c>
      <c r="I122" s="127"/>
      <c r="J122" s="127"/>
      <c r="L122" s="107"/>
    </row>
    <row r="123" spans="1:14" ht="13.5" thickBot="1" x14ac:dyDescent="0.25">
      <c r="A123" s="116" t="s">
        <v>147</v>
      </c>
      <c r="B123" s="191" t="s">
        <v>145</v>
      </c>
      <c r="C123" s="191" t="s">
        <v>213</v>
      </c>
      <c r="D123" s="137" t="s">
        <v>326</v>
      </c>
      <c r="E123" s="116" t="s">
        <v>114</v>
      </c>
      <c r="F123" s="137" t="s">
        <v>109</v>
      </c>
      <c r="G123" s="138">
        <v>10</v>
      </c>
      <c r="H123" s="127"/>
      <c r="I123" s="127"/>
      <c r="J123" s="127"/>
      <c r="L123" s="107"/>
    </row>
    <row r="124" spans="1:14" ht="13.5" thickBot="1" x14ac:dyDescent="0.25">
      <c r="A124" s="125" t="s">
        <v>149</v>
      </c>
      <c r="B124" s="189"/>
      <c r="C124" s="192"/>
      <c r="D124" s="139"/>
      <c r="E124" s="125" t="s">
        <v>113</v>
      </c>
      <c r="F124" s="139" t="s">
        <v>109</v>
      </c>
      <c r="G124" s="140">
        <v>9</v>
      </c>
      <c r="H124" s="127"/>
      <c r="I124" s="127"/>
      <c r="J124" s="127"/>
      <c r="K124" s="97" t="s">
        <v>311</v>
      </c>
      <c r="L124" s="193" t="s">
        <v>191</v>
      </c>
      <c r="M124" s="194"/>
    </row>
    <row r="125" spans="1:14" x14ac:dyDescent="0.2">
      <c r="A125" s="116" t="s">
        <v>147</v>
      </c>
      <c r="B125" s="188" t="s">
        <v>145</v>
      </c>
      <c r="C125" s="191" t="s">
        <v>193</v>
      </c>
      <c r="D125" s="137" t="s">
        <v>154</v>
      </c>
      <c r="E125" s="116" t="s">
        <v>114</v>
      </c>
      <c r="F125" s="137" t="s">
        <v>110</v>
      </c>
      <c r="G125" s="138">
        <v>12</v>
      </c>
      <c r="H125" s="127"/>
      <c r="I125" s="127"/>
      <c r="J125" s="141" t="s">
        <v>126</v>
      </c>
      <c r="K125" s="104">
        <f>SUMIF(D123:D214,"=AC. NEGRO DN 8""",G123:G214)</f>
        <v>81</v>
      </c>
      <c r="L125" s="101" t="s">
        <v>154</v>
      </c>
      <c r="M125" s="120">
        <f>SUMIF(D123:D214,"=HDPE PN 10 DN 110mm",G123:G214)</f>
        <v>80</v>
      </c>
    </row>
    <row r="126" spans="1:14" ht="13.5" thickBot="1" x14ac:dyDescent="0.25">
      <c r="A126" s="125" t="s">
        <v>149</v>
      </c>
      <c r="B126" s="189"/>
      <c r="C126" s="192"/>
      <c r="D126" s="139" t="s">
        <v>265</v>
      </c>
      <c r="E126" s="125" t="s">
        <v>113</v>
      </c>
      <c r="F126" s="139" t="s">
        <v>110</v>
      </c>
      <c r="G126" s="140">
        <v>9</v>
      </c>
      <c r="H126" s="127"/>
      <c r="I126" s="127"/>
      <c r="J126" s="142" t="s">
        <v>127</v>
      </c>
      <c r="K126" s="105">
        <f>SUMIF(D123:D214,"=AC. NEGRO DN 6""",G123:G214)</f>
        <v>28</v>
      </c>
      <c r="L126" s="102" t="s">
        <v>153</v>
      </c>
      <c r="M126" s="121">
        <f>SUMIF(D125:D214,"HDPE PN 10 DN 75mm",G125:G214)</f>
        <v>27</v>
      </c>
    </row>
    <row r="127" spans="1:14" ht="13.5" thickBot="1" x14ac:dyDescent="0.25">
      <c r="A127" s="116" t="s">
        <v>147</v>
      </c>
      <c r="B127" s="188" t="s">
        <v>145</v>
      </c>
      <c r="C127" s="191" t="s">
        <v>203</v>
      </c>
      <c r="D127" s="137" t="s">
        <v>154</v>
      </c>
      <c r="E127" s="116" t="s">
        <v>114</v>
      </c>
      <c r="F127" s="137" t="s">
        <v>110</v>
      </c>
      <c r="G127" s="138">
        <v>12</v>
      </c>
      <c r="H127" s="127"/>
      <c r="I127" s="127"/>
      <c r="J127" s="142" t="s">
        <v>129</v>
      </c>
      <c r="K127" s="105">
        <f>SUMIF(D123:D214,"=AC. NEGRO DN 2""",G123:G214)</f>
        <v>69.5</v>
      </c>
      <c r="L127" s="103" t="s">
        <v>155</v>
      </c>
      <c r="M127" s="122">
        <f>SUMIF(D123:D214,"HDPE PN 12.5 DN 110mm",G123:G214)</f>
        <v>61.6</v>
      </c>
    </row>
    <row r="128" spans="1:14" ht="13.5" thickBot="1" x14ac:dyDescent="0.25">
      <c r="A128" s="125" t="s">
        <v>149</v>
      </c>
      <c r="B128" s="189"/>
      <c r="C128" s="192"/>
      <c r="D128" s="139" t="s">
        <v>265</v>
      </c>
      <c r="E128" s="125" t="s">
        <v>113</v>
      </c>
      <c r="F128" s="139" t="s">
        <v>110</v>
      </c>
      <c r="G128" s="140">
        <v>9</v>
      </c>
      <c r="H128" s="127"/>
      <c r="I128" s="127"/>
      <c r="J128" s="143" t="s">
        <v>159</v>
      </c>
      <c r="K128" s="106">
        <f>COUNTIF(E123:E214,"=Arranque")</f>
        <v>8</v>
      </c>
      <c r="L128" s="107"/>
    </row>
    <row r="129" spans="1:12" x14ac:dyDescent="0.2">
      <c r="A129" s="116" t="s">
        <v>147</v>
      </c>
      <c r="B129" s="188" t="s">
        <v>145</v>
      </c>
      <c r="C129" s="191" t="s">
        <v>327</v>
      </c>
      <c r="D129" s="137"/>
      <c r="E129" s="116" t="s">
        <v>114</v>
      </c>
      <c r="F129" s="137" t="s">
        <v>109</v>
      </c>
      <c r="G129" s="138"/>
      <c r="H129" s="127"/>
      <c r="I129" s="127"/>
      <c r="J129" s="127"/>
      <c r="L129" s="107"/>
    </row>
    <row r="130" spans="1:12" ht="13.5" thickBot="1" x14ac:dyDescent="0.25">
      <c r="A130" s="149" t="s">
        <v>149</v>
      </c>
      <c r="B130" s="189"/>
      <c r="C130" s="192"/>
      <c r="D130" s="139" t="s">
        <v>253</v>
      </c>
      <c r="E130" s="149" t="s">
        <v>113</v>
      </c>
      <c r="F130" s="139" t="s">
        <v>109</v>
      </c>
      <c r="G130" s="140">
        <v>10</v>
      </c>
      <c r="H130" s="127"/>
      <c r="I130" s="127"/>
      <c r="J130" s="127"/>
      <c r="L130" s="107"/>
    </row>
    <row r="131" spans="1:12" x14ac:dyDescent="0.2">
      <c r="A131" s="116" t="s">
        <v>147</v>
      </c>
      <c r="B131" s="188" t="s">
        <v>145</v>
      </c>
      <c r="C131" s="191" t="s">
        <v>254</v>
      </c>
      <c r="D131" s="137"/>
      <c r="E131" s="116" t="s">
        <v>114</v>
      </c>
      <c r="F131" s="137" t="s">
        <v>109</v>
      </c>
      <c r="G131" s="138"/>
      <c r="H131" s="127"/>
      <c r="I131" s="127"/>
      <c r="J131" s="127"/>
      <c r="L131" s="107"/>
    </row>
    <row r="132" spans="1:12" ht="13.5" thickBot="1" x14ac:dyDescent="0.25">
      <c r="A132" s="149" t="s">
        <v>149</v>
      </c>
      <c r="B132" s="189"/>
      <c r="C132" s="192"/>
      <c r="D132" s="139" t="s">
        <v>253</v>
      </c>
      <c r="E132" s="149" t="s">
        <v>113</v>
      </c>
      <c r="F132" s="139" t="s">
        <v>109</v>
      </c>
      <c r="G132" s="140">
        <v>12</v>
      </c>
      <c r="H132" s="127"/>
      <c r="I132" s="127"/>
      <c r="J132" s="127"/>
      <c r="L132" s="107"/>
    </row>
    <row r="133" spans="1:12" x14ac:dyDescent="0.2">
      <c r="A133" s="116" t="s">
        <v>147</v>
      </c>
      <c r="B133" s="188" t="s">
        <v>145</v>
      </c>
      <c r="C133" s="191" t="s">
        <v>252</v>
      </c>
      <c r="D133" s="137" t="s">
        <v>154</v>
      </c>
      <c r="E133" s="116" t="s">
        <v>114</v>
      </c>
      <c r="F133" s="137" t="s">
        <v>110</v>
      </c>
      <c r="G133" s="138">
        <v>12</v>
      </c>
      <c r="H133" s="136" t="s">
        <v>272</v>
      </c>
      <c r="I133" s="127"/>
      <c r="J133" s="127"/>
      <c r="L133" s="107"/>
    </row>
    <row r="134" spans="1:12" ht="13.5" thickBot="1" x14ac:dyDescent="0.25">
      <c r="A134" s="125" t="s">
        <v>149</v>
      </c>
      <c r="B134" s="189"/>
      <c r="C134" s="192"/>
      <c r="D134" s="139" t="s">
        <v>265</v>
      </c>
      <c r="E134" s="125" t="s">
        <v>113</v>
      </c>
      <c r="F134" s="139" t="s">
        <v>110</v>
      </c>
      <c r="G134" s="140">
        <v>9</v>
      </c>
      <c r="H134" s="127"/>
      <c r="I134" s="127"/>
      <c r="J134" s="127"/>
      <c r="L134" s="107"/>
    </row>
    <row r="135" spans="1:12" x14ac:dyDescent="0.2">
      <c r="A135" s="116" t="s">
        <v>147</v>
      </c>
      <c r="B135" s="188" t="s">
        <v>145</v>
      </c>
      <c r="C135" s="191" t="s">
        <v>204</v>
      </c>
      <c r="D135" s="137" t="s">
        <v>157</v>
      </c>
      <c r="E135" s="116" t="s">
        <v>158</v>
      </c>
      <c r="F135" s="137" t="s">
        <v>110</v>
      </c>
      <c r="G135" s="144">
        <v>15</v>
      </c>
      <c r="H135" s="187">
        <v>170</v>
      </c>
      <c r="I135" s="127"/>
      <c r="J135" s="127"/>
      <c r="L135" s="107"/>
    </row>
    <row r="136" spans="1:12" ht="13.5" thickBot="1" x14ac:dyDescent="0.25">
      <c r="A136" s="125" t="s">
        <v>149</v>
      </c>
      <c r="B136" s="189"/>
      <c r="C136" s="192"/>
      <c r="D136" s="139" t="s">
        <v>266</v>
      </c>
      <c r="E136" s="125" t="s">
        <v>113</v>
      </c>
      <c r="F136" s="139" t="s">
        <v>110</v>
      </c>
      <c r="G136" s="145">
        <v>9</v>
      </c>
      <c r="H136" s="187"/>
      <c r="I136" s="127"/>
      <c r="J136" s="127"/>
      <c r="L136" s="107"/>
    </row>
    <row r="137" spans="1:12" x14ac:dyDescent="0.2">
      <c r="A137" s="116" t="s">
        <v>147</v>
      </c>
      <c r="B137" s="188" t="s">
        <v>145</v>
      </c>
      <c r="C137" s="191" t="s">
        <v>321</v>
      </c>
      <c r="D137" s="137" t="s">
        <v>157</v>
      </c>
      <c r="E137" s="116" t="s">
        <v>158</v>
      </c>
      <c r="F137" s="137" t="s">
        <v>110</v>
      </c>
      <c r="G137" s="144">
        <v>15</v>
      </c>
      <c r="H137" s="187">
        <v>167</v>
      </c>
      <c r="I137" s="127"/>
      <c r="J137" s="127"/>
      <c r="L137" s="107"/>
    </row>
    <row r="138" spans="1:12" ht="13.5" thickBot="1" x14ac:dyDescent="0.25">
      <c r="A138" s="159" t="s">
        <v>149</v>
      </c>
      <c r="B138" s="189"/>
      <c r="C138" s="192"/>
      <c r="D138" s="139" t="s">
        <v>266</v>
      </c>
      <c r="E138" s="159" t="s">
        <v>113</v>
      </c>
      <c r="F138" s="139" t="s">
        <v>110</v>
      </c>
      <c r="G138" s="160">
        <v>9</v>
      </c>
      <c r="H138" s="187"/>
      <c r="I138" s="127"/>
      <c r="J138" s="127"/>
      <c r="L138" s="107"/>
    </row>
    <row r="139" spans="1:12" x14ac:dyDescent="0.2">
      <c r="A139" s="116" t="s">
        <v>147</v>
      </c>
      <c r="B139" s="188" t="s">
        <v>145</v>
      </c>
      <c r="C139" s="191" t="s">
        <v>320</v>
      </c>
      <c r="D139" s="137" t="s">
        <v>157</v>
      </c>
      <c r="E139" s="116" t="s">
        <v>158</v>
      </c>
      <c r="F139" s="137" t="s">
        <v>110</v>
      </c>
      <c r="G139" s="144">
        <v>20</v>
      </c>
      <c r="H139" s="187">
        <v>166</v>
      </c>
      <c r="I139" s="127"/>
      <c r="J139" s="127"/>
      <c r="L139" s="107"/>
    </row>
    <row r="140" spans="1:12" ht="13.5" thickBot="1" x14ac:dyDescent="0.25">
      <c r="A140" s="159" t="s">
        <v>149</v>
      </c>
      <c r="B140" s="189"/>
      <c r="C140" s="192"/>
      <c r="D140" s="139" t="s">
        <v>266</v>
      </c>
      <c r="E140" s="159" t="s">
        <v>113</v>
      </c>
      <c r="F140" s="139" t="s">
        <v>110</v>
      </c>
      <c r="G140" s="160">
        <v>9</v>
      </c>
      <c r="H140" s="187"/>
      <c r="I140" s="127"/>
      <c r="J140" s="127"/>
      <c r="L140" s="107"/>
    </row>
    <row r="141" spans="1:12" x14ac:dyDescent="0.2">
      <c r="A141" s="116" t="s">
        <v>147</v>
      </c>
      <c r="B141" s="188" t="s">
        <v>145</v>
      </c>
      <c r="C141" s="191" t="s">
        <v>323</v>
      </c>
      <c r="D141" s="137" t="s">
        <v>153</v>
      </c>
      <c r="E141" s="116" t="s">
        <v>114</v>
      </c>
      <c r="F141" s="137" t="s">
        <v>110</v>
      </c>
      <c r="G141" s="138">
        <v>15</v>
      </c>
      <c r="H141" s="171"/>
      <c r="I141" s="127"/>
      <c r="J141" s="127"/>
      <c r="L141" s="107"/>
    </row>
    <row r="142" spans="1:12" ht="13.5" thickBot="1" x14ac:dyDescent="0.25">
      <c r="A142" s="125" t="s">
        <v>149</v>
      </c>
      <c r="B142" s="192"/>
      <c r="C142" s="192"/>
      <c r="D142" s="139" t="s">
        <v>267</v>
      </c>
      <c r="E142" s="125" t="s">
        <v>113</v>
      </c>
      <c r="F142" s="139" t="s">
        <v>110</v>
      </c>
      <c r="G142" s="140">
        <v>9</v>
      </c>
      <c r="H142" s="172"/>
      <c r="I142" s="127"/>
      <c r="J142" s="127"/>
      <c r="L142" s="107"/>
    </row>
    <row r="143" spans="1:12" x14ac:dyDescent="0.2">
      <c r="A143" s="116" t="s">
        <v>147</v>
      </c>
      <c r="B143" s="191" t="s">
        <v>145</v>
      </c>
      <c r="C143" s="191" t="s">
        <v>288</v>
      </c>
      <c r="D143" s="137"/>
      <c r="E143" s="116" t="s">
        <v>114</v>
      </c>
      <c r="F143" s="137" t="s">
        <v>109</v>
      </c>
      <c r="G143" s="138"/>
      <c r="H143" s="172"/>
      <c r="I143" s="127"/>
      <c r="J143" s="127"/>
      <c r="L143" s="107"/>
    </row>
    <row r="144" spans="1:12" ht="13.5" thickBot="1" x14ac:dyDescent="0.25">
      <c r="A144" s="149" t="s">
        <v>149</v>
      </c>
      <c r="B144" s="189"/>
      <c r="C144" s="192"/>
      <c r="D144" s="139" t="s">
        <v>253</v>
      </c>
      <c r="E144" s="149" t="s">
        <v>113</v>
      </c>
      <c r="F144" s="139" t="s">
        <v>109</v>
      </c>
      <c r="G144" s="140">
        <v>10</v>
      </c>
      <c r="H144" s="172"/>
      <c r="I144" s="127"/>
      <c r="J144" s="127"/>
      <c r="L144" s="107"/>
    </row>
    <row r="145" spans="1:12" x14ac:dyDescent="0.2">
      <c r="A145" s="116" t="s">
        <v>147</v>
      </c>
      <c r="B145" s="188" t="s">
        <v>145</v>
      </c>
      <c r="C145" s="191" t="s">
        <v>211</v>
      </c>
      <c r="D145" s="137" t="s">
        <v>154</v>
      </c>
      <c r="E145" s="116" t="s">
        <v>114</v>
      </c>
      <c r="F145" s="137" t="s">
        <v>110</v>
      </c>
      <c r="G145" s="138">
        <v>12</v>
      </c>
      <c r="H145" s="172"/>
      <c r="I145" s="127"/>
      <c r="J145" s="127"/>
      <c r="L145" s="107"/>
    </row>
    <row r="146" spans="1:12" ht="13.5" thickBot="1" x14ac:dyDescent="0.25">
      <c r="A146" s="149" t="s">
        <v>149</v>
      </c>
      <c r="B146" s="189"/>
      <c r="C146" s="192"/>
      <c r="D146" s="139" t="s">
        <v>265</v>
      </c>
      <c r="E146" s="149" t="s">
        <v>113</v>
      </c>
      <c r="F146" s="139" t="s">
        <v>110</v>
      </c>
      <c r="G146" s="140">
        <v>10</v>
      </c>
      <c r="H146" s="172"/>
      <c r="I146" s="146"/>
      <c r="J146" s="127"/>
      <c r="L146" s="107"/>
    </row>
    <row r="147" spans="1:12" x14ac:dyDescent="0.2">
      <c r="A147" s="116" t="s">
        <v>147</v>
      </c>
      <c r="B147" s="188" t="s">
        <v>145</v>
      </c>
      <c r="C147" s="191" t="s">
        <v>198</v>
      </c>
      <c r="D147" s="137" t="s">
        <v>153</v>
      </c>
      <c r="E147" s="116" t="s">
        <v>114</v>
      </c>
      <c r="F147" s="137" t="s">
        <v>110</v>
      </c>
      <c r="G147" s="138">
        <v>12</v>
      </c>
      <c r="H147" s="172"/>
      <c r="I147" s="146"/>
      <c r="J147" s="127"/>
      <c r="L147" s="107"/>
    </row>
    <row r="148" spans="1:12" ht="13.5" thickBot="1" x14ac:dyDescent="0.25">
      <c r="A148" s="125" t="s">
        <v>149</v>
      </c>
      <c r="B148" s="189"/>
      <c r="C148" s="192"/>
      <c r="D148" s="139" t="s">
        <v>267</v>
      </c>
      <c r="E148" s="125" t="s">
        <v>113</v>
      </c>
      <c r="F148" s="139" t="s">
        <v>110</v>
      </c>
      <c r="G148" s="140">
        <v>10</v>
      </c>
      <c r="H148" s="172"/>
      <c r="I148" s="146"/>
      <c r="J148" s="127"/>
      <c r="L148" s="107"/>
    </row>
    <row r="149" spans="1:12" x14ac:dyDescent="0.2">
      <c r="A149" s="116" t="s">
        <v>147</v>
      </c>
      <c r="B149" s="188" t="s">
        <v>145</v>
      </c>
      <c r="C149" s="191" t="s">
        <v>325</v>
      </c>
      <c r="D149" s="137" t="s">
        <v>154</v>
      </c>
      <c r="E149" s="116" t="s">
        <v>114</v>
      </c>
      <c r="F149" s="137" t="s">
        <v>110</v>
      </c>
      <c r="G149" s="138">
        <v>12</v>
      </c>
      <c r="H149" s="172"/>
      <c r="I149" s="146"/>
      <c r="J149" s="127"/>
      <c r="L149" s="107"/>
    </row>
    <row r="150" spans="1:12" ht="13.5" thickBot="1" x14ac:dyDescent="0.25">
      <c r="A150" s="159" t="s">
        <v>149</v>
      </c>
      <c r="B150" s="189"/>
      <c r="C150" s="192"/>
      <c r="D150" s="139" t="s">
        <v>265</v>
      </c>
      <c r="E150" s="159" t="s">
        <v>113</v>
      </c>
      <c r="F150" s="139" t="s">
        <v>110</v>
      </c>
      <c r="G150" s="140">
        <v>10</v>
      </c>
      <c r="H150" s="172"/>
      <c r="I150" s="146"/>
      <c r="J150" s="127"/>
      <c r="L150" s="107"/>
    </row>
    <row r="151" spans="1:12" x14ac:dyDescent="0.2">
      <c r="A151" s="116" t="s">
        <v>147</v>
      </c>
      <c r="B151" s="188" t="s">
        <v>145</v>
      </c>
      <c r="C151" s="191" t="s">
        <v>205</v>
      </c>
      <c r="D151" s="137" t="s">
        <v>157</v>
      </c>
      <c r="E151" s="116" t="s">
        <v>158</v>
      </c>
      <c r="F151" s="137" t="s">
        <v>110</v>
      </c>
      <c r="G151" s="144">
        <v>15</v>
      </c>
      <c r="H151" s="187">
        <v>115</v>
      </c>
      <c r="I151" s="146"/>
      <c r="J151" s="127"/>
      <c r="L151" s="107"/>
    </row>
    <row r="152" spans="1:12" ht="13.5" thickBot="1" x14ac:dyDescent="0.25">
      <c r="A152" s="125" t="s">
        <v>149</v>
      </c>
      <c r="B152" s="189"/>
      <c r="C152" s="192"/>
      <c r="D152" s="139" t="s">
        <v>266</v>
      </c>
      <c r="E152" s="125" t="s">
        <v>113</v>
      </c>
      <c r="F152" s="139" t="s">
        <v>110</v>
      </c>
      <c r="G152" s="145">
        <v>9.5</v>
      </c>
      <c r="H152" s="187"/>
      <c r="I152" s="146"/>
      <c r="J152" s="127"/>
      <c r="L152" s="107"/>
    </row>
    <row r="153" spans="1:12" x14ac:dyDescent="0.2">
      <c r="A153" s="116" t="s">
        <v>147</v>
      </c>
      <c r="B153" s="188" t="s">
        <v>145</v>
      </c>
      <c r="C153" s="191" t="s">
        <v>294</v>
      </c>
      <c r="D153" s="137" t="s">
        <v>154</v>
      </c>
      <c r="E153" s="116" t="s">
        <v>114</v>
      </c>
      <c r="F153" s="137" t="s">
        <v>110</v>
      </c>
      <c r="G153" s="138">
        <v>20</v>
      </c>
      <c r="H153" s="172"/>
      <c r="I153" s="127"/>
      <c r="J153" s="127"/>
      <c r="L153" s="107"/>
    </row>
    <row r="154" spans="1:12" ht="13.5" thickBot="1" x14ac:dyDescent="0.25">
      <c r="A154" s="125" t="s">
        <v>149</v>
      </c>
      <c r="B154" s="189"/>
      <c r="C154" s="192"/>
      <c r="D154" s="139" t="s">
        <v>265</v>
      </c>
      <c r="E154" s="125" t="s">
        <v>113</v>
      </c>
      <c r="F154" s="139" t="s">
        <v>110</v>
      </c>
      <c r="G154" s="140">
        <v>9</v>
      </c>
      <c r="H154" s="172"/>
      <c r="I154" s="127"/>
      <c r="J154" s="127"/>
    </row>
    <row r="155" spans="1:12" x14ac:dyDescent="0.2">
      <c r="A155" s="116" t="s">
        <v>147</v>
      </c>
      <c r="B155" s="188" t="s">
        <v>145</v>
      </c>
      <c r="C155" s="191" t="s">
        <v>295</v>
      </c>
      <c r="D155" s="137" t="s">
        <v>171</v>
      </c>
      <c r="E155" s="116" t="s">
        <v>114</v>
      </c>
      <c r="F155" s="137" t="s">
        <v>110</v>
      </c>
      <c r="G155" s="138">
        <v>20</v>
      </c>
      <c r="H155" s="172"/>
      <c r="I155" s="127"/>
      <c r="J155" s="127"/>
      <c r="L155" s="107"/>
    </row>
    <row r="156" spans="1:12" ht="13.5" thickBot="1" x14ac:dyDescent="0.25">
      <c r="A156" s="125" t="s">
        <v>149</v>
      </c>
      <c r="B156" s="189"/>
      <c r="C156" s="192"/>
      <c r="D156" s="139" t="s">
        <v>267</v>
      </c>
      <c r="E156" s="125" t="s">
        <v>113</v>
      </c>
      <c r="F156" s="139" t="s">
        <v>110</v>
      </c>
      <c r="G156" s="140">
        <v>9</v>
      </c>
      <c r="H156" s="172"/>
      <c r="I156" s="127"/>
      <c r="J156" s="127"/>
      <c r="L156" s="107"/>
    </row>
    <row r="157" spans="1:12" x14ac:dyDescent="0.2">
      <c r="A157" s="116" t="s">
        <v>147</v>
      </c>
      <c r="B157" s="188" t="s">
        <v>145</v>
      </c>
      <c r="C157" s="191" t="s">
        <v>296</v>
      </c>
      <c r="D157" s="137" t="s">
        <v>155</v>
      </c>
      <c r="E157" s="116" t="s">
        <v>114</v>
      </c>
      <c r="F157" s="137" t="s">
        <v>110</v>
      </c>
      <c r="G157" s="138">
        <v>20</v>
      </c>
      <c r="H157" s="172"/>
      <c r="I157" s="127"/>
      <c r="J157" s="127"/>
      <c r="L157" s="107"/>
    </row>
    <row r="158" spans="1:12" ht="13.5" thickBot="1" x14ac:dyDescent="0.25">
      <c r="A158" s="149" t="s">
        <v>149</v>
      </c>
      <c r="B158" s="189"/>
      <c r="C158" s="192"/>
      <c r="D158" s="139" t="s">
        <v>265</v>
      </c>
      <c r="E158" s="149" t="s">
        <v>113</v>
      </c>
      <c r="F158" s="139" t="s">
        <v>110</v>
      </c>
      <c r="G158" s="140">
        <v>9</v>
      </c>
      <c r="H158" s="172"/>
      <c r="I158" s="127"/>
      <c r="J158" s="127"/>
      <c r="L158" s="107"/>
    </row>
    <row r="159" spans="1:12" x14ac:dyDescent="0.2">
      <c r="A159" s="116" t="s">
        <v>147</v>
      </c>
      <c r="B159" s="188" t="s">
        <v>145</v>
      </c>
      <c r="C159" s="191" t="s">
        <v>200</v>
      </c>
      <c r="D159" s="137" t="s">
        <v>155</v>
      </c>
      <c r="E159" s="116" t="s">
        <v>114</v>
      </c>
      <c r="F159" s="137" t="s">
        <v>110</v>
      </c>
      <c r="G159" s="138">
        <v>21.6</v>
      </c>
      <c r="H159" s="172"/>
      <c r="I159" s="127"/>
      <c r="J159" s="127"/>
      <c r="L159" s="107"/>
    </row>
    <row r="160" spans="1:12" ht="13.5" thickBot="1" x14ac:dyDescent="0.25">
      <c r="A160" s="125" t="s">
        <v>149</v>
      </c>
      <c r="B160" s="189"/>
      <c r="C160" s="192"/>
      <c r="D160" s="139" t="s">
        <v>265</v>
      </c>
      <c r="E160" s="125" t="s">
        <v>113</v>
      </c>
      <c r="F160" s="139" t="s">
        <v>110</v>
      </c>
      <c r="G160" s="140">
        <v>8</v>
      </c>
      <c r="H160" s="172"/>
      <c r="I160" s="127"/>
      <c r="J160" s="127"/>
      <c r="L160" s="107"/>
    </row>
    <row r="161" spans="1:12" x14ac:dyDescent="0.2">
      <c r="A161" s="116" t="s">
        <v>147</v>
      </c>
      <c r="B161" s="188" t="s">
        <v>145</v>
      </c>
      <c r="C161" s="191" t="s">
        <v>297</v>
      </c>
      <c r="D161" s="137" t="s">
        <v>155</v>
      </c>
      <c r="E161" s="116" t="s">
        <v>114</v>
      </c>
      <c r="F161" s="137" t="s">
        <v>110</v>
      </c>
      <c r="G161" s="138">
        <v>20</v>
      </c>
      <c r="H161" s="172"/>
      <c r="I161" s="127"/>
      <c r="J161" s="127"/>
      <c r="L161" s="107"/>
    </row>
    <row r="162" spans="1:12" ht="13.5" thickBot="1" x14ac:dyDescent="0.25">
      <c r="A162" s="149" t="s">
        <v>149</v>
      </c>
      <c r="B162" s="192"/>
      <c r="C162" s="192"/>
      <c r="D162" s="139" t="s">
        <v>265</v>
      </c>
      <c r="E162" s="149" t="s">
        <v>113</v>
      </c>
      <c r="F162" s="139" t="s">
        <v>110</v>
      </c>
      <c r="G162" s="140">
        <v>8</v>
      </c>
      <c r="H162" s="172"/>
      <c r="I162" s="127"/>
      <c r="J162" s="127"/>
      <c r="L162" s="107"/>
    </row>
    <row r="163" spans="1:12" x14ac:dyDescent="0.2">
      <c r="A163" s="116" t="s">
        <v>147</v>
      </c>
      <c r="B163" s="191" t="s">
        <v>145</v>
      </c>
      <c r="C163" s="191" t="s">
        <v>298</v>
      </c>
      <c r="D163" s="137"/>
      <c r="E163" s="116" t="s">
        <v>114</v>
      </c>
      <c r="F163" s="137" t="s">
        <v>109</v>
      </c>
      <c r="G163" s="138"/>
      <c r="H163" s="172"/>
      <c r="I163" s="127"/>
      <c r="J163" s="127"/>
      <c r="L163" s="107"/>
    </row>
    <row r="164" spans="1:12" ht="13.5" thickBot="1" x14ac:dyDescent="0.25">
      <c r="A164" s="149" t="s">
        <v>149</v>
      </c>
      <c r="B164" s="189"/>
      <c r="C164" s="192"/>
      <c r="D164" s="139" t="s">
        <v>253</v>
      </c>
      <c r="E164" s="149" t="s">
        <v>113</v>
      </c>
      <c r="F164" s="139" t="s">
        <v>109</v>
      </c>
      <c r="G164" s="140">
        <v>10</v>
      </c>
      <c r="H164" s="172"/>
      <c r="I164" s="127"/>
      <c r="J164" s="127"/>
      <c r="L164" s="107"/>
    </row>
    <row r="165" spans="1:12" x14ac:dyDescent="0.2">
      <c r="A165" s="116" t="s">
        <v>147</v>
      </c>
      <c r="B165" s="188" t="s">
        <v>145</v>
      </c>
      <c r="C165" s="191" t="s">
        <v>206</v>
      </c>
      <c r="D165" s="137" t="s">
        <v>157</v>
      </c>
      <c r="E165" s="116" t="s">
        <v>158</v>
      </c>
      <c r="F165" s="137" t="s">
        <v>110</v>
      </c>
      <c r="G165" s="144">
        <v>20</v>
      </c>
      <c r="H165" s="187">
        <v>48</v>
      </c>
      <c r="I165" s="127"/>
      <c r="J165" s="127"/>
      <c r="L165" s="107"/>
    </row>
    <row r="166" spans="1:12" ht="13.5" thickBot="1" x14ac:dyDescent="0.25">
      <c r="A166" s="125" t="s">
        <v>149</v>
      </c>
      <c r="B166" s="189"/>
      <c r="C166" s="192"/>
      <c r="D166" s="139" t="s">
        <v>266</v>
      </c>
      <c r="E166" s="125" t="s">
        <v>113</v>
      </c>
      <c r="F166" s="139" t="s">
        <v>110</v>
      </c>
      <c r="G166" s="145">
        <v>9</v>
      </c>
      <c r="H166" s="187"/>
      <c r="I166" s="127"/>
      <c r="J166" s="127"/>
      <c r="L166" s="107"/>
    </row>
    <row r="167" spans="1:12" x14ac:dyDescent="0.2">
      <c r="A167" s="116" t="s">
        <v>147</v>
      </c>
      <c r="B167" s="188" t="s">
        <v>145</v>
      </c>
      <c r="C167" s="191" t="s">
        <v>207</v>
      </c>
      <c r="D167" s="137" t="s">
        <v>157</v>
      </c>
      <c r="E167" s="116" t="s">
        <v>158</v>
      </c>
      <c r="F167" s="137" t="s">
        <v>110</v>
      </c>
      <c r="G167" s="144">
        <v>20</v>
      </c>
      <c r="H167" s="187">
        <v>47</v>
      </c>
      <c r="I167" s="127"/>
      <c r="J167" s="127"/>
      <c r="L167" s="107"/>
    </row>
    <row r="168" spans="1:12" ht="13.5" thickBot="1" x14ac:dyDescent="0.25">
      <c r="A168" s="125" t="s">
        <v>149</v>
      </c>
      <c r="B168" s="189"/>
      <c r="C168" s="192"/>
      <c r="D168" s="139" t="s">
        <v>266</v>
      </c>
      <c r="E168" s="125" t="s">
        <v>113</v>
      </c>
      <c r="F168" s="139" t="s">
        <v>110</v>
      </c>
      <c r="G168" s="145">
        <v>10</v>
      </c>
      <c r="H168" s="187"/>
      <c r="I168" s="127"/>
      <c r="J168" s="127"/>
      <c r="L168" s="107"/>
    </row>
    <row r="169" spans="1:12" x14ac:dyDescent="0.2">
      <c r="A169" s="116" t="s">
        <v>147</v>
      </c>
      <c r="B169" s="188" t="s">
        <v>145</v>
      </c>
      <c r="C169" s="191" t="s">
        <v>299</v>
      </c>
      <c r="D169" s="137"/>
      <c r="E169" s="116" t="s">
        <v>114</v>
      </c>
      <c r="F169" s="137" t="s">
        <v>109</v>
      </c>
      <c r="G169" s="138"/>
      <c r="H169" s="172"/>
      <c r="I169" s="127"/>
      <c r="J169" s="127"/>
      <c r="L169" s="107"/>
    </row>
    <row r="170" spans="1:12" ht="13.5" thickBot="1" x14ac:dyDescent="0.25">
      <c r="A170" s="149" t="s">
        <v>149</v>
      </c>
      <c r="B170" s="189"/>
      <c r="C170" s="192"/>
      <c r="D170" s="139" t="s">
        <v>253</v>
      </c>
      <c r="E170" s="149" t="s">
        <v>113</v>
      </c>
      <c r="F170" s="139" t="s">
        <v>109</v>
      </c>
      <c r="G170" s="140">
        <v>10</v>
      </c>
      <c r="H170" s="172"/>
      <c r="I170" s="127"/>
      <c r="J170" s="127"/>
      <c r="L170" s="107"/>
    </row>
    <row r="171" spans="1:12" x14ac:dyDescent="0.2">
      <c r="A171" s="116" t="s">
        <v>147</v>
      </c>
      <c r="B171" s="188" t="s">
        <v>145</v>
      </c>
      <c r="C171" s="191" t="s">
        <v>164</v>
      </c>
      <c r="D171" s="137" t="s">
        <v>157</v>
      </c>
      <c r="E171" s="116" t="s">
        <v>158</v>
      </c>
      <c r="F171" s="137" t="s">
        <v>110</v>
      </c>
      <c r="G171" s="144">
        <v>20</v>
      </c>
      <c r="H171" s="187">
        <v>46</v>
      </c>
      <c r="I171" s="127"/>
      <c r="J171" s="127"/>
      <c r="L171" s="107"/>
    </row>
    <row r="172" spans="1:12" ht="13.5" thickBot="1" x14ac:dyDescent="0.25">
      <c r="A172" s="125" t="s">
        <v>149</v>
      </c>
      <c r="B172" s="192"/>
      <c r="C172" s="192"/>
      <c r="D172" s="139" t="s">
        <v>266</v>
      </c>
      <c r="E172" s="125" t="s">
        <v>113</v>
      </c>
      <c r="F172" s="139" t="s">
        <v>110</v>
      </c>
      <c r="G172" s="145">
        <v>7</v>
      </c>
      <c r="H172" s="187"/>
      <c r="I172" s="127"/>
      <c r="J172" s="127"/>
      <c r="L172" s="107"/>
    </row>
    <row r="173" spans="1:12" x14ac:dyDescent="0.2">
      <c r="A173" s="116" t="s">
        <v>147</v>
      </c>
      <c r="B173" s="191" t="s">
        <v>145</v>
      </c>
      <c r="C173" s="191" t="s">
        <v>215</v>
      </c>
      <c r="D173" s="137" t="s">
        <v>157</v>
      </c>
      <c r="E173" s="116" t="s">
        <v>158</v>
      </c>
      <c r="F173" s="137" t="s">
        <v>110</v>
      </c>
      <c r="G173" s="144">
        <v>20</v>
      </c>
      <c r="H173" s="187">
        <v>44</v>
      </c>
      <c r="I173" s="127"/>
      <c r="J173" s="127"/>
      <c r="L173" s="107"/>
    </row>
    <row r="174" spans="1:12" ht="13.5" thickBot="1" x14ac:dyDescent="0.25">
      <c r="A174" s="125" t="s">
        <v>149</v>
      </c>
      <c r="B174" s="189"/>
      <c r="C174" s="192"/>
      <c r="D174" s="139" t="s">
        <v>266</v>
      </c>
      <c r="E174" s="125" t="s">
        <v>113</v>
      </c>
      <c r="F174" s="139" t="s">
        <v>110</v>
      </c>
      <c r="G174" s="145">
        <v>7</v>
      </c>
      <c r="H174" s="187"/>
      <c r="I174" s="127"/>
      <c r="J174" s="127"/>
      <c r="L174" s="107"/>
    </row>
    <row r="175" spans="1:12" x14ac:dyDescent="0.2">
      <c r="A175" s="116"/>
      <c r="B175" s="188"/>
      <c r="C175" s="191"/>
      <c r="D175" s="137"/>
      <c r="E175" s="116"/>
      <c r="F175" s="137"/>
      <c r="G175" s="138"/>
      <c r="H175" s="172"/>
      <c r="I175" s="127"/>
      <c r="J175" s="127"/>
      <c r="L175" s="107"/>
    </row>
    <row r="176" spans="1:12" ht="13.5" thickBot="1" x14ac:dyDescent="0.25">
      <c r="A176" s="125"/>
      <c r="B176" s="192"/>
      <c r="C176" s="192"/>
      <c r="D176" s="139"/>
      <c r="E176" s="125"/>
      <c r="F176" s="139"/>
      <c r="G176" s="140"/>
      <c r="H176" s="172"/>
      <c r="I176" s="127"/>
      <c r="J176" s="127"/>
      <c r="L176" s="107"/>
    </row>
    <row r="177" spans="1:12" x14ac:dyDescent="0.2">
      <c r="A177" s="116"/>
      <c r="B177" s="191"/>
      <c r="C177" s="191"/>
      <c r="D177" s="137"/>
      <c r="E177" s="116"/>
      <c r="F177" s="137"/>
      <c r="G177" s="144"/>
      <c r="H177" s="187"/>
      <c r="I177" s="127"/>
      <c r="J177" s="127"/>
      <c r="L177" s="107"/>
    </row>
    <row r="178" spans="1:12" ht="13.5" thickBot="1" x14ac:dyDescent="0.25">
      <c r="A178" s="125"/>
      <c r="B178" s="189"/>
      <c r="C178" s="192"/>
      <c r="D178" s="139"/>
      <c r="E178" s="125"/>
      <c r="F178" s="139"/>
      <c r="G178" s="145"/>
      <c r="H178" s="187"/>
      <c r="I178" s="127"/>
      <c r="J178" s="127"/>
      <c r="L178" s="107"/>
    </row>
    <row r="179" spans="1:12" x14ac:dyDescent="0.2">
      <c r="A179" s="116"/>
      <c r="B179" s="188"/>
      <c r="C179" s="191"/>
      <c r="D179" s="137"/>
      <c r="E179" s="116"/>
      <c r="F179" s="137"/>
      <c r="G179" s="144"/>
      <c r="H179" s="187"/>
      <c r="I179" s="127"/>
      <c r="J179" s="127"/>
      <c r="L179" s="107"/>
    </row>
    <row r="180" spans="1:12" ht="13.5" thickBot="1" x14ac:dyDescent="0.25">
      <c r="A180" s="125"/>
      <c r="B180" s="192"/>
      <c r="C180" s="192"/>
      <c r="D180" s="139"/>
      <c r="E180" s="125"/>
      <c r="F180" s="139"/>
      <c r="G180" s="145"/>
      <c r="H180" s="187"/>
      <c r="I180" s="127"/>
      <c r="J180" s="127"/>
      <c r="L180" s="107"/>
    </row>
    <row r="181" spans="1:12" x14ac:dyDescent="0.2">
      <c r="A181" s="116"/>
      <c r="B181" s="191"/>
      <c r="C181" s="191"/>
      <c r="D181" s="137"/>
      <c r="E181" s="116"/>
      <c r="F181" s="137"/>
      <c r="G181" s="138"/>
      <c r="H181" s="172"/>
      <c r="I181" s="127"/>
      <c r="J181" s="127"/>
      <c r="L181" s="107"/>
    </row>
    <row r="182" spans="1:12" ht="13.5" thickBot="1" x14ac:dyDescent="0.25">
      <c r="A182" s="125"/>
      <c r="B182" s="192"/>
      <c r="C182" s="192"/>
      <c r="D182" s="139"/>
      <c r="E182" s="125"/>
      <c r="F182" s="139"/>
      <c r="G182" s="140"/>
      <c r="H182" s="172"/>
      <c r="I182" s="127"/>
      <c r="J182" s="127"/>
      <c r="L182" s="107"/>
    </row>
    <row r="183" spans="1:12" x14ac:dyDescent="0.2">
      <c r="A183" s="116"/>
      <c r="B183" s="191"/>
      <c r="C183" s="191"/>
      <c r="D183" s="137"/>
      <c r="E183" s="116"/>
      <c r="F183" s="137"/>
      <c r="G183" s="138"/>
      <c r="H183" s="172"/>
      <c r="I183" s="127"/>
      <c r="J183" s="127"/>
      <c r="L183" s="107"/>
    </row>
    <row r="184" spans="1:12" ht="13.5" thickBot="1" x14ac:dyDescent="0.25">
      <c r="A184" s="149"/>
      <c r="B184" s="189"/>
      <c r="C184" s="192"/>
      <c r="D184" s="139"/>
      <c r="E184" s="149"/>
      <c r="F184" s="139"/>
      <c r="G184" s="140"/>
      <c r="H184" s="172"/>
      <c r="I184" s="127"/>
      <c r="J184" s="127"/>
      <c r="L184" s="107"/>
    </row>
    <row r="185" spans="1:12" x14ac:dyDescent="0.2">
      <c r="A185" s="116"/>
      <c r="B185" s="188"/>
      <c r="C185" s="191"/>
      <c r="D185" s="137"/>
      <c r="E185" s="116"/>
      <c r="F185" s="137"/>
      <c r="G185" s="144"/>
      <c r="H185" s="172"/>
      <c r="I185" s="127"/>
      <c r="J185" s="127"/>
      <c r="L185" s="107"/>
    </row>
    <row r="186" spans="1:12" ht="13.5" thickBot="1" x14ac:dyDescent="0.25">
      <c r="A186" s="125"/>
      <c r="B186" s="189"/>
      <c r="C186" s="192"/>
      <c r="D186" s="139"/>
      <c r="E186" s="125"/>
      <c r="F186" s="139"/>
      <c r="G186" s="145"/>
      <c r="H186" s="172"/>
      <c r="I186" s="127"/>
      <c r="J186" s="127"/>
      <c r="L186" s="107"/>
    </row>
    <row r="187" spans="1:12" x14ac:dyDescent="0.2">
      <c r="A187" s="116"/>
      <c r="B187" s="188"/>
      <c r="C187" s="191"/>
      <c r="D187" s="137"/>
      <c r="E187" s="116"/>
      <c r="F187" s="137"/>
      <c r="G187" s="138"/>
      <c r="H187" s="172"/>
      <c r="I187" s="127"/>
      <c r="J187" s="127"/>
      <c r="L187" s="107"/>
    </row>
    <row r="188" spans="1:12" ht="13.5" thickBot="1" x14ac:dyDescent="0.25">
      <c r="A188" s="149"/>
      <c r="B188" s="189"/>
      <c r="C188" s="192"/>
      <c r="D188" s="139"/>
      <c r="E188" s="149"/>
      <c r="F188" s="139"/>
      <c r="G188" s="140"/>
      <c r="H188" s="172"/>
      <c r="I188" s="127"/>
      <c r="J188" s="127"/>
      <c r="L188" s="107"/>
    </row>
    <row r="189" spans="1:12" x14ac:dyDescent="0.2">
      <c r="A189" s="116"/>
      <c r="B189" s="188"/>
      <c r="C189" s="191"/>
      <c r="D189" s="137"/>
      <c r="E189" s="116"/>
      <c r="F189" s="137"/>
      <c r="G189" s="138"/>
      <c r="H189" s="172"/>
      <c r="I189" s="127"/>
      <c r="J189" s="127"/>
      <c r="K189" s="107"/>
    </row>
    <row r="190" spans="1:12" ht="13.5" thickBot="1" x14ac:dyDescent="0.25">
      <c r="A190" s="149"/>
      <c r="B190" s="189"/>
      <c r="C190" s="192"/>
      <c r="D190" s="139"/>
      <c r="E190" s="149"/>
      <c r="F190" s="139"/>
      <c r="G190" s="140"/>
      <c r="H190" s="172"/>
      <c r="I190" s="127"/>
      <c r="J190" s="127"/>
      <c r="K190" s="107"/>
    </row>
    <row r="191" spans="1:12" x14ac:dyDescent="0.2">
      <c r="A191" s="116"/>
      <c r="B191" s="188"/>
      <c r="C191" s="191"/>
      <c r="D191" s="137"/>
      <c r="E191" s="116"/>
      <c r="F191" s="137"/>
      <c r="G191" s="144"/>
      <c r="H191" s="187"/>
      <c r="I191" s="127"/>
      <c r="J191" s="127"/>
      <c r="K191" s="107"/>
    </row>
    <row r="192" spans="1:12" ht="13.5" thickBot="1" x14ac:dyDescent="0.25">
      <c r="A192" s="125"/>
      <c r="B192" s="192"/>
      <c r="C192" s="192"/>
      <c r="D192" s="139"/>
      <c r="E192" s="125"/>
      <c r="F192" s="139"/>
      <c r="G192" s="145"/>
      <c r="H192" s="187"/>
      <c r="I192" s="127"/>
      <c r="J192" s="127"/>
      <c r="K192" s="107"/>
    </row>
    <row r="193" spans="1:11" x14ac:dyDescent="0.2">
      <c r="A193" s="116"/>
      <c r="B193" s="191"/>
      <c r="C193" s="191"/>
      <c r="D193" s="137"/>
      <c r="E193" s="116"/>
      <c r="F193" s="137"/>
      <c r="G193" s="138"/>
      <c r="H193" s="172"/>
      <c r="I193" s="127"/>
      <c r="J193" s="127"/>
      <c r="K193" s="107"/>
    </row>
    <row r="194" spans="1:11" ht="13.5" thickBot="1" x14ac:dyDescent="0.25">
      <c r="A194" s="149"/>
      <c r="B194" s="189"/>
      <c r="C194" s="192"/>
      <c r="D194" s="139"/>
      <c r="E194" s="149"/>
      <c r="F194" s="139"/>
      <c r="G194" s="140"/>
      <c r="H194" s="172"/>
      <c r="I194" s="127"/>
      <c r="J194" s="127"/>
      <c r="K194" s="107"/>
    </row>
    <row r="195" spans="1:11" x14ac:dyDescent="0.2">
      <c r="A195" s="116"/>
      <c r="B195" s="188"/>
      <c r="C195" s="191"/>
      <c r="D195" s="137"/>
      <c r="E195" s="116"/>
      <c r="F195" s="137"/>
      <c r="G195" s="138"/>
      <c r="H195" s="172"/>
      <c r="I195" s="127"/>
      <c r="J195" s="127"/>
      <c r="K195" s="107"/>
    </row>
    <row r="196" spans="1:11" ht="13.5" thickBot="1" x14ac:dyDescent="0.25">
      <c r="A196" s="149"/>
      <c r="B196" s="189"/>
      <c r="C196" s="192"/>
      <c r="D196" s="139"/>
      <c r="E196" s="149"/>
      <c r="F196" s="139"/>
      <c r="G196" s="140"/>
      <c r="H196" s="172"/>
      <c r="I196" s="127"/>
      <c r="J196" s="127"/>
      <c r="K196" s="107"/>
    </row>
    <row r="197" spans="1:11" x14ac:dyDescent="0.2">
      <c r="A197" s="116"/>
      <c r="B197" s="188"/>
      <c r="C197" s="191"/>
      <c r="D197" s="137"/>
      <c r="E197" s="116"/>
      <c r="F197" s="137"/>
      <c r="G197" s="138"/>
      <c r="H197" s="172"/>
      <c r="I197" s="127"/>
      <c r="J197" s="127"/>
      <c r="K197" s="107"/>
    </row>
    <row r="198" spans="1:11" ht="13.5" thickBot="1" x14ac:dyDescent="0.25">
      <c r="A198" s="149"/>
      <c r="B198" s="189"/>
      <c r="C198" s="192"/>
      <c r="D198" s="139"/>
      <c r="E198" s="149"/>
      <c r="F198" s="139"/>
      <c r="G198" s="140"/>
      <c r="H198" s="172"/>
      <c r="I198" s="127"/>
      <c r="J198" s="127"/>
      <c r="K198" s="107"/>
    </row>
    <row r="199" spans="1:11" x14ac:dyDescent="0.2">
      <c r="A199" s="116"/>
      <c r="B199" s="188"/>
      <c r="C199" s="191"/>
      <c r="D199" s="137"/>
      <c r="E199" s="116"/>
      <c r="F199" s="137"/>
      <c r="G199" s="138"/>
      <c r="H199" s="172"/>
      <c r="I199" s="127"/>
      <c r="J199" s="127"/>
      <c r="K199" s="107"/>
    </row>
    <row r="200" spans="1:11" ht="13.5" thickBot="1" x14ac:dyDescent="0.25">
      <c r="A200" s="149"/>
      <c r="B200" s="189"/>
      <c r="C200" s="192"/>
      <c r="D200" s="139"/>
      <c r="E200" s="149"/>
      <c r="F200" s="139"/>
      <c r="G200" s="140"/>
      <c r="H200" s="172"/>
      <c r="I200" s="127"/>
      <c r="J200" s="127"/>
      <c r="K200" s="107"/>
    </row>
    <row r="201" spans="1:11" x14ac:dyDescent="0.2">
      <c r="A201" s="116"/>
      <c r="B201" s="188"/>
      <c r="C201" s="191"/>
      <c r="D201" s="137"/>
      <c r="E201" s="116"/>
      <c r="F201" s="137"/>
      <c r="G201" s="138"/>
      <c r="H201" s="172"/>
      <c r="I201" s="127"/>
      <c r="J201" s="127"/>
      <c r="K201" s="107"/>
    </row>
    <row r="202" spans="1:11" ht="13.5" thickBot="1" x14ac:dyDescent="0.25">
      <c r="A202" s="149"/>
      <c r="B202" s="189"/>
      <c r="C202" s="192"/>
      <c r="D202" s="139"/>
      <c r="E202" s="149"/>
      <c r="F202" s="139"/>
      <c r="G202" s="140"/>
      <c r="H202" s="172"/>
      <c r="I202" s="127"/>
      <c r="J202" s="127"/>
      <c r="K202" s="107"/>
    </row>
    <row r="203" spans="1:11" x14ac:dyDescent="0.2">
      <c r="A203" s="116"/>
      <c r="B203" s="188"/>
      <c r="C203" s="191"/>
      <c r="D203" s="137"/>
      <c r="E203" s="116"/>
      <c r="F203" s="137"/>
      <c r="G203" s="144"/>
      <c r="H203" s="187"/>
      <c r="I203" s="127"/>
      <c r="J203" s="127"/>
      <c r="K203" s="107"/>
    </row>
    <row r="204" spans="1:11" ht="13.5" thickBot="1" x14ac:dyDescent="0.25">
      <c r="A204" s="125"/>
      <c r="B204" s="192"/>
      <c r="C204" s="192"/>
      <c r="D204" s="139"/>
      <c r="E204" s="125"/>
      <c r="F204" s="139"/>
      <c r="G204" s="145"/>
      <c r="H204" s="187"/>
      <c r="K204" s="107"/>
    </row>
    <row r="205" spans="1:11" x14ac:dyDescent="0.2">
      <c r="A205" s="116"/>
      <c r="B205" s="188"/>
      <c r="C205" s="191"/>
      <c r="D205" s="137"/>
      <c r="E205" s="116"/>
      <c r="F205" s="137"/>
      <c r="G205" s="144"/>
      <c r="H205" s="187"/>
      <c r="K205" s="107"/>
    </row>
    <row r="206" spans="1:11" ht="13.5" thickBot="1" x14ac:dyDescent="0.25">
      <c r="A206" s="125"/>
      <c r="B206" s="192"/>
      <c r="C206" s="192"/>
      <c r="D206" s="139"/>
      <c r="E206" s="125"/>
      <c r="F206" s="139"/>
      <c r="G206" s="145"/>
      <c r="H206" s="187"/>
      <c r="K206" s="107"/>
    </row>
    <row r="207" spans="1:11" x14ac:dyDescent="0.2">
      <c r="A207" s="116"/>
      <c r="B207" s="191"/>
      <c r="C207" s="191"/>
      <c r="D207" s="137"/>
      <c r="E207" s="116"/>
      <c r="F207" s="137"/>
      <c r="G207" s="138"/>
      <c r="H207" s="172"/>
      <c r="K207" s="107"/>
    </row>
    <row r="208" spans="1:11" ht="13.5" thickBot="1" x14ac:dyDescent="0.25">
      <c r="A208" s="149"/>
      <c r="B208" s="189"/>
      <c r="C208" s="192"/>
      <c r="D208" s="139"/>
      <c r="E208" s="149"/>
      <c r="F208" s="139"/>
      <c r="G208" s="140"/>
      <c r="H208" s="172"/>
      <c r="K208" s="107"/>
    </row>
    <row r="209" spans="1:11" x14ac:dyDescent="0.2">
      <c r="A209" s="116"/>
      <c r="B209" s="191"/>
      <c r="C209" s="191"/>
      <c r="D209" s="137"/>
      <c r="E209" s="116"/>
      <c r="F209" s="137"/>
      <c r="G209" s="138"/>
      <c r="H209" s="172"/>
      <c r="K209" s="107"/>
    </row>
    <row r="210" spans="1:11" ht="13.5" thickBot="1" x14ac:dyDescent="0.25">
      <c r="A210" s="149"/>
      <c r="B210" s="189"/>
      <c r="C210" s="192"/>
      <c r="D210" s="139"/>
      <c r="E210" s="149"/>
      <c r="F210" s="139"/>
      <c r="G210" s="140"/>
      <c r="H210" s="172"/>
      <c r="K210" s="107"/>
    </row>
    <row r="211" spans="1:11" x14ac:dyDescent="0.2">
      <c r="A211" s="116"/>
      <c r="B211" s="191"/>
      <c r="C211" s="191"/>
      <c r="D211" s="137"/>
      <c r="E211" s="116"/>
      <c r="F211" s="137"/>
      <c r="G211" s="138"/>
      <c r="H211" s="172"/>
      <c r="K211" s="107"/>
    </row>
    <row r="212" spans="1:11" ht="13.5" thickBot="1" x14ac:dyDescent="0.25">
      <c r="A212" s="149"/>
      <c r="B212" s="189"/>
      <c r="C212" s="192"/>
      <c r="D212" s="139"/>
      <c r="E212" s="149"/>
      <c r="F212" s="139"/>
      <c r="G212" s="140"/>
      <c r="H212" s="172"/>
      <c r="K212" s="107"/>
    </row>
    <row r="213" spans="1:11" x14ac:dyDescent="0.2">
      <c r="A213" s="116"/>
      <c r="B213" s="188"/>
      <c r="C213" s="191"/>
      <c r="D213" s="137"/>
      <c r="E213" s="116"/>
      <c r="F213" s="137"/>
      <c r="G213" s="144"/>
      <c r="H213" s="187"/>
      <c r="K213" s="107"/>
    </row>
    <row r="214" spans="1:11" ht="13.5" thickBot="1" x14ac:dyDescent="0.25">
      <c r="A214" s="125"/>
      <c r="B214" s="192"/>
      <c r="C214" s="192"/>
      <c r="D214" s="139"/>
      <c r="E214" s="125"/>
      <c r="F214" s="139"/>
      <c r="G214" s="145"/>
      <c r="H214" s="187"/>
      <c r="K214" s="107"/>
    </row>
    <row r="215" spans="1:11" x14ac:dyDescent="0.2">
      <c r="A215" s="127"/>
      <c r="B215" s="127"/>
      <c r="C215" s="127"/>
      <c r="D215" s="127"/>
      <c r="E215" s="127"/>
      <c r="F215" s="127"/>
      <c r="G215" s="127"/>
      <c r="H215" s="127"/>
    </row>
    <row r="216" spans="1:11" ht="13.5" thickBot="1" x14ac:dyDescent="0.25">
      <c r="A216" s="126" t="s">
        <v>141</v>
      </c>
      <c r="B216" s="127"/>
      <c r="C216" s="127"/>
      <c r="D216" s="127"/>
      <c r="E216" s="127"/>
      <c r="F216" s="127"/>
      <c r="G216" s="127"/>
      <c r="H216" s="127"/>
    </row>
    <row r="217" spans="1:11" x14ac:dyDescent="0.2">
      <c r="A217" s="195" t="s">
        <v>95</v>
      </c>
      <c r="B217" s="195" t="s">
        <v>97</v>
      </c>
      <c r="C217" s="195" t="s">
        <v>98</v>
      </c>
      <c r="D217" s="128" t="s">
        <v>115</v>
      </c>
      <c r="E217" s="195" t="s">
        <v>99</v>
      </c>
      <c r="F217" s="195" t="s">
        <v>101</v>
      </c>
      <c r="G217" s="127"/>
      <c r="H217" s="127"/>
    </row>
    <row r="218" spans="1:11" ht="13.5" thickBot="1" x14ac:dyDescent="0.25">
      <c r="A218" s="196"/>
      <c r="B218" s="196"/>
      <c r="C218" s="196"/>
      <c r="D218" s="130" t="s">
        <v>105</v>
      </c>
      <c r="E218" s="196"/>
      <c r="F218" s="196"/>
      <c r="G218" s="127"/>
      <c r="H218" s="127"/>
    </row>
    <row r="219" spans="1:11" x14ac:dyDescent="0.2">
      <c r="A219" s="116" t="s">
        <v>147</v>
      </c>
      <c r="B219" s="191" t="s">
        <v>145</v>
      </c>
      <c r="C219" s="191" t="s">
        <v>203</v>
      </c>
      <c r="D219" s="116" t="s">
        <v>116</v>
      </c>
      <c r="E219" s="191" t="s">
        <v>118</v>
      </c>
      <c r="F219" s="191" t="s">
        <v>110</v>
      </c>
      <c r="G219" s="208" t="s">
        <v>161</v>
      </c>
      <c r="H219" s="127"/>
    </row>
    <row r="220" spans="1:11" ht="13.5" thickBot="1" x14ac:dyDescent="0.25">
      <c r="A220" s="125" t="s">
        <v>149</v>
      </c>
      <c r="B220" s="189"/>
      <c r="C220" s="192"/>
      <c r="D220" s="125" t="s">
        <v>122</v>
      </c>
      <c r="E220" s="192"/>
      <c r="F220" s="192"/>
      <c r="G220" s="187"/>
      <c r="H220" s="127"/>
    </row>
    <row r="221" spans="1:11" x14ac:dyDescent="0.2">
      <c r="A221" s="116" t="s">
        <v>147</v>
      </c>
      <c r="B221" s="191" t="s">
        <v>145</v>
      </c>
      <c r="C221" s="191" t="s">
        <v>208</v>
      </c>
      <c r="D221" s="116" t="s">
        <v>116</v>
      </c>
      <c r="E221" s="191" t="s">
        <v>117</v>
      </c>
      <c r="F221" s="191" t="s">
        <v>110</v>
      </c>
      <c r="G221" s="208" t="s">
        <v>160</v>
      </c>
      <c r="H221" s="127"/>
    </row>
    <row r="222" spans="1:11" ht="13.5" thickBot="1" x14ac:dyDescent="0.25">
      <c r="A222" s="125" t="s">
        <v>149</v>
      </c>
      <c r="B222" s="189"/>
      <c r="C222" s="192"/>
      <c r="D222" s="125" t="s">
        <v>156</v>
      </c>
      <c r="E222" s="192"/>
      <c r="F222" s="192"/>
      <c r="G222" s="187"/>
      <c r="H222" s="127"/>
    </row>
    <row r="223" spans="1:11" x14ac:dyDescent="0.2">
      <c r="A223" s="116" t="s">
        <v>147</v>
      </c>
      <c r="B223" s="191" t="s">
        <v>145</v>
      </c>
      <c r="C223" s="191" t="s">
        <v>250</v>
      </c>
      <c r="D223" s="116" t="s">
        <v>116</v>
      </c>
      <c r="E223" s="191" t="s">
        <v>107</v>
      </c>
      <c r="F223" s="191" t="s">
        <v>110</v>
      </c>
      <c r="G223" s="208" t="s">
        <v>162</v>
      </c>
      <c r="H223" s="211"/>
    </row>
    <row r="224" spans="1:11" ht="13.5" thickBot="1" x14ac:dyDescent="0.25">
      <c r="A224" s="149" t="s">
        <v>149</v>
      </c>
      <c r="B224" s="189"/>
      <c r="C224" s="192"/>
      <c r="D224" s="149" t="s">
        <v>156</v>
      </c>
      <c r="E224" s="192"/>
      <c r="F224" s="192"/>
      <c r="G224" s="187"/>
      <c r="H224" s="211"/>
    </row>
    <row r="225" spans="1:8" x14ac:dyDescent="0.2">
      <c r="A225" s="116" t="s">
        <v>147</v>
      </c>
      <c r="B225" s="191" t="s">
        <v>145</v>
      </c>
      <c r="C225" s="191" t="s">
        <v>209</v>
      </c>
      <c r="D225" s="116" t="s">
        <v>116</v>
      </c>
      <c r="E225" s="191" t="s">
        <v>117</v>
      </c>
      <c r="F225" s="191" t="s">
        <v>110</v>
      </c>
      <c r="G225" s="208" t="s">
        <v>160</v>
      </c>
      <c r="H225" s="127"/>
    </row>
    <row r="226" spans="1:8" ht="13.5" thickBot="1" x14ac:dyDescent="0.25">
      <c r="A226" s="125" t="s">
        <v>149</v>
      </c>
      <c r="B226" s="189"/>
      <c r="C226" s="192"/>
      <c r="D226" s="125" t="s">
        <v>156</v>
      </c>
      <c r="E226" s="192"/>
      <c r="F226" s="192"/>
      <c r="G226" s="187"/>
      <c r="H226" s="127"/>
    </row>
    <row r="227" spans="1:8" x14ac:dyDescent="0.2">
      <c r="A227" s="116" t="s">
        <v>147</v>
      </c>
      <c r="B227" s="191" t="s">
        <v>145</v>
      </c>
      <c r="C227" s="191" t="s">
        <v>210</v>
      </c>
      <c r="D227" s="116" t="s">
        <v>116</v>
      </c>
      <c r="E227" s="191" t="s">
        <v>118</v>
      </c>
      <c r="F227" s="191" t="s">
        <v>110</v>
      </c>
      <c r="G227" s="208" t="s">
        <v>160</v>
      </c>
      <c r="H227" s="127"/>
    </row>
    <row r="228" spans="1:8" ht="13.5" thickBot="1" x14ac:dyDescent="0.25">
      <c r="A228" s="125" t="s">
        <v>149</v>
      </c>
      <c r="B228" s="189"/>
      <c r="C228" s="192"/>
      <c r="D228" s="125" t="s">
        <v>156</v>
      </c>
      <c r="E228" s="192"/>
      <c r="F228" s="192"/>
      <c r="G228" s="187"/>
      <c r="H228" s="127"/>
    </row>
    <row r="229" spans="1:8" x14ac:dyDescent="0.2">
      <c r="A229" s="116" t="s">
        <v>147</v>
      </c>
      <c r="B229" s="191" t="s">
        <v>145</v>
      </c>
      <c r="C229" s="191" t="s">
        <v>212</v>
      </c>
      <c r="D229" s="116" t="s">
        <v>116</v>
      </c>
      <c r="E229" s="191" t="s">
        <v>118</v>
      </c>
      <c r="F229" s="191" t="s">
        <v>110</v>
      </c>
      <c r="G229" s="208" t="s">
        <v>160</v>
      </c>
      <c r="H229" s="127"/>
    </row>
    <row r="230" spans="1:8" ht="13.5" thickBot="1" x14ac:dyDescent="0.25">
      <c r="A230" s="125" t="s">
        <v>149</v>
      </c>
      <c r="B230" s="189"/>
      <c r="C230" s="192"/>
      <c r="D230" s="125" t="s">
        <v>156</v>
      </c>
      <c r="E230" s="192"/>
      <c r="F230" s="192"/>
      <c r="G230" s="187"/>
      <c r="H230" s="127"/>
    </row>
    <row r="231" spans="1:8" x14ac:dyDescent="0.2">
      <c r="A231" s="116" t="s">
        <v>147</v>
      </c>
      <c r="B231" s="191" t="s">
        <v>145</v>
      </c>
      <c r="C231" s="191" t="s">
        <v>291</v>
      </c>
      <c r="D231" s="116" t="s">
        <v>116</v>
      </c>
      <c r="E231" s="191" t="s">
        <v>118</v>
      </c>
      <c r="F231" s="191" t="s">
        <v>110</v>
      </c>
      <c r="G231" s="208" t="s">
        <v>162</v>
      </c>
      <c r="H231" s="127"/>
    </row>
    <row r="232" spans="1:8" ht="13.5" thickBot="1" x14ac:dyDescent="0.25">
      <c r="A232" s="125" t="s">
        <v>149</v>
      </c>
      <c r="B232" s="189"/>
      <c r="C232" s="192"/>
      <c r="D232" s="125" t="s">
        <v>156</v>
      </c>
      <c r="E232" s="192"/>
      <c r="F232" s="192"/>
      <c r="G232" s="187"/>
      <c r="H232" s="127"/>
    </row>
    <row r="233" spans="1:8" x14ac:dyDescent="0.2">
      <c r="A233" s="116" t="s">
        <v>147</v>
      </c>
      <c r="B233" s="191" t="s">
        <v>145</v>
      </c>
      <c r="C233" s="191" t="s">
        <v>199</v>
      </c>
      <c r="D233" s="116" t="s">
        <v>116</v>
      </c>
      <c r="E233" s="191" t="s">
        <v>118</v>
      </c>
      <c r="F233" s="191" t="s">
        <v>110</v>
      </c>
      <c r="G233" s="208" t="s">
        <v>160</v>
      </c>
      <c r="H233" s="127"/>
    </row>
    <row r="234" spans="1:8" ht="13.5" thickBot="1" x14ac:dyDescent="0.25">
      <c r="A234" s="125" t="s">
        <v>149</v>
      </c>
      <c r="B234" s="189"/>
      <c r="C234" s="192"/>
      <c r="D234" s="125" t="s">
        <v>156</v>
      </c>
      <c r="E234" s="192"/>
      <c r="F234" s="192"/>
      <c r="G234" s="208"/>
      <c r="H234" s="127"/>
    </row>
    <row r="235" spans="1:8" x14ac:dyDescent="0.2">
      <c r="A235" s="116" t="s">
        <v>147</v>
      </c>
      <c r="B235" s="188" t="s">
        <v>145</v>
      </c>
      <c r="C235" s="191" t="s">
        <v>216</v>
      </c>
      <c r="D235" s="116" t="s">
        <v>116</v>
      </c>
      <c r="E235" s="191" t="s">
        <v>118</v>
      </c>
      <c r="F235" s="191" t="s">
        <v>110</v>
      </c>
      <c r="G235" s="208" t="s">
        <v>162</v>
      </c>
      <c r="H235" s="127"/>
    </row>
    <row r="236" spans="1:8" ht="13.5" thickBot="1" x14ac:dyDescent="0.25">
      <c r="A236" s="125" t="s">
        <v>149</v>
      </c>
      <c r="B236" s="192"/>
      <c r="C236" s="192"/>
      <c r="D236" s="125" t="s">
        <v>156</v>
      </c>
      <c r="E236" s="192"/>
      <c r="F236" s="192"/>
      <c r="G236" s="208"/>
      <c r="H236" s="127"/>
    </row>
    <row r="237" spans="1:8" x14ac:dyDescent="0.2">
      <c r="A237" s="116" t="s">
        <v>147</v>
      </c>
      <c r="B237" s="191" t="s">
        <v>145</v>
      </c>
      <c r="C237" s="191" t="s">
        <v>166</v>
      </c>
      <c r="D237" s="116" t="s">
        <v>116</v>
      </c>
      <c r="E237" s="191" t="s">
        <v>111</v>
      </c>
      <c r="F237" s="191" t="s">
        <v>110</v>
      </c>
      <c r="G237" s="208" t="s">
        <v>162</v>
      </c>
      <c r="H237" s="127"/>
    </row>
    <row r="238" spans="1:8" ht="13.5" thickBot="1" x14ac:dyDescent="0.25">
      <c r="A238" s="125" t="s">
        <v>149</v>
      </c>
      <c r="B238" s="189"/>
      <c r="C238" s="192"/>
      <c r="D238" s="125" t="s">
        <v>122</v>
      </c>
      <c r="E238" s="192"/>
      <c r="F238" s="192"/>
      <c r="G238" s="187"/>
      <c r="H238" s="127"/>
    </row>
    <row r="239" spans="1:8" x14ac:dyDescent="0.2">
      <c r="A239" s="116" t="s">
        <v>147</v>
      </c>
      <c r="B239" s="191" t="s">
        <v>145</v>
      </c>
      <c r="C239" s="191" t="s">
        <v>165</v>
      </c>
      <c r="D239" s="116" t="s">
        <v>116</v>
      </c>
      <c r="E239" s="191" t="s">
        <v>111</v>
      </c>
      <c r="F239" s="191" t="s">
        <v>110</v>
      </c>
      <c r="G239" s="208" t="s">
        <v>162</v>
      </c>
      <c r="H239" s="127"/>
    </row>
    <row r="240" spans="1:8" ht="13.5" thickBot="1" x14ac:dyDescent="0.25">
      <c r="A240" s="125" t="s">
        <v>149</v>
      </c>
      <c r="B240" s="189"/>
      <c r="C240" s="192"/>
      <c r="D240" s="125" t="s">
        <v>122</v>
      </c>
      <c r="E240" s="192"/>
      <c r="F240" s="192"/>
      <c r="G240" s="187"/>
      <c r="H240" s="127"/>
    </row>
    <row r="241" spans="1:8" x14ac:dyDescent="0.2">
      <c r="A241" s="116"/>
      <c r="B241" s="191"/>
      <c r="C241" s="191"/>
      <c r="D241" s="116"/>
      <c r="E241" s="191"/>
      <c r="F241" s="191"/>
      <c r="G241" s="208"/>
      <c r="H241" s="127"/>
    </row>
    <row r="242" spans="1:8" ht="13.5" thickBot="1" x14ac:dyDescent="0.25">
      <c r="A242" s="125"/>
      <c r="B242" s="189"/>
      <c r="C242" s="192"/>
      <c r="D242" s="125"/>
      <c r="E242" s="192"/>
      <c r="F242" s="192"/>
      <c r="G242" s="187"/>
      <c r="H242" s="127"/>
    </row>
    <row r="243" spans="1:8" x14ac:dyDescent="0.2">
      <c r="A243" s="116"/>
      <c r="B243" s="191"/>
      <c r="C243" s="191"/>
      <c r="D243" s="116"/>
      <c r="E243" s="191"/>
      <c r="F243" s="191"/>
      <c r="G243" s="208"/>
      <c r="H243" s="127"/>
    </row>
    <row r="244" spans="1:8" ht="13.5" thickBot="1" x14ac:dyDescent="0.25">
      <c r="A244" s="125"/>
      <c r="B244" s="189"/>
      <c r="C244" s="192"/>
      <c r="D244" s="125"/>
      <c r="E244" s="192"/>
      <c r="F244" s="192"/>
      <c r="G244" s="187"/>
      <c r="H244" s="127"/>
    </row>
    <row r="245" spans="1:8" x14ac:dyDescent="0.2">
      <c r="A245" s="116"/>
      <c r="B245" s="191"/>
      <c r="C245" s="191"/>
      <c r="D245" s="116"/>
      <c r="E245" s="191"/>
      <c r="F245" s="191"/>
      <c r="G245" s="208"/>
      <c r="H245" s="127"/>
    </row>
    <row r="246" spans="1:8" ht="13.5" thickBot="1" x14ac:dyDescent="0.25">
      <c r="A246" s="125"/>
      <c r="B246" s="189"/>
      <c r="C246" s="192"/>
      <c r="D246" s="125"/>
      <c r="E246" s="192"/>
      <c r="F246" s="192"/>
      <c r="G246" s="187"/>
      <c r="H246" s="127"/>
    </row>
    <row r="247" spans="1:8" x14ac:dyDescent="0.2">
      <c r="A247" s="116"/>
      <c r="B247" s="191"/>
      <c r="C247" s="191"/>
      <c r="D247" s="116"/>
      <c r="E247" s="191"/>
      <c r="F247" s="191"/>
      <c r="G247" s="208"/>
      <c r="H247" s="127"/>
    </row>
    <row r="248" spans="1:8" ht="13.5" thickBot="1" x14ac:dyDescent="0.25">
      <c r="A248" s="125"/>
      <c r="B248" s="189"/>
      <c r="C248" s="192"/>
      <c r="D248" s="125"/>
      <c r="E248" s="192"/>
      <c r="F248" s="192"/>
      <c r="G248" s="187"/>
      <c r="H248" s="127"/>
    </row>
    <row r="249" spans="1:8" x14ac:dyDescent="0.2">
      <c r="A249" s="127"/>
      <c r="B249" s="127"/>
      <c r="C249" s="127"/>
      <c r="D249" s="127"/>
      <c r="E249" s="127"/>
      <c r="F249" s="127">
        <f>COUNTIF(F219:F248,"=PROYECTADA")</f>
        <v>11</v>
      </c>
      <c r="G249" s="127"/>
      <c r="H249" s="127"/>
    </row>
    <row r="250" spans="1:8" x14ac:dyDescent="0.2">
      <c r="A250" s="127"/>
      <c r="B250" s="127"/>
      <c r="C250" s="127"/>
      <c r="D250" s="127"/>
      <c r="E250" s="127"/>
      <c r="F250" s="127"/>
      <c r="G250" s="127"/>
    </row>
    <row r="251" spans="1:8" x14ac:dyDescent="0.2">
      <c r="A251" s="127"/>
      <c r="B251" s="127"/>
      <c r="C251" s="127"/>
      <c r="D251" s="127"/>
      <c r="E251" s="127"/>
      <c r="F251" s="127"/>
      <c r="G251" s="127"/>
    </row>
  </sheetData>
  <mergeCells count="794">
    <mergeCell ref="C141:C142"/>
    <mergeCell ref="B141:B142"/>
    <mergeCell ref="C139:C140"/>
    <mergeCell ref="C125:C126"/>
    <mergeCell ref="B125:B126"/>
    <mergeCell ref="C123:C124"/>
    <mergeCell ref="B123:B124"/>
    <mergeCell ref="C135:C136"/>
    <mergeCell ref="B135:B136"/>
    <mergeCell ref="C133:C134"/>
    <mergeCell ref="B133:B134"/>
    <mergeCell ref="C131:C132"/>
    <mergeCell ref="B131:B132"/>
    <mergeCell ref="C129:C130"/>
    <mergeCell ref="B129:B130"/>
    <mergeCell ref="C127:C128"/>
    <mergeCell ref="B127:B128"/>
    <mergeCell ref="D17:D18"/>
    <mergeCell ref="C17:C18"/>
    <mergeCell ref="B17:B18"/>
    <mergeCell ref="N15:N16"/>
    <mergeCell ref="M15:M16"/>
    <mergeCell ref="E15:E16"/>
    <mergeCell ref="M13:N13"/>
    <mergeCell ref="E13:E14"/>
    <mergeCell ref="C199:C200"/>
    <mergeCell ref="B199:B200"/>
    <mergeCell ref="C197:C198"/>
    <mergeCell ref="B197:B198"/>
    <mergeCell ref="C195:C196"/>
    <mergeCell ref="B195:B196"/>
    <mergeCell ref="C193:C194"/>
    <mergeCell ref="C187:C188"/>
    <mergeCell ref="B187:B188"/>
    <mergeCell ref="C183:C184"/>
    <mergeCell ref="B183:B184"/>
    <mergeCell ref="C169:C170"/>
    <mergeCell ref="B169:B170"/>
    <mergeCell ref="B163:B164"/>
    <mergeCell ref="C161:C162"/>
    <mergeCell ref="B161:B162"/>
    <mergeCell ref="N21:N22"/>
    <mergeCell ref="M21:M22"/>
    <mergeCell ref="L21:L22"/>
    <mergeCell ref="E21:E22"/>
    <mergeCell ref="N19:N20"/>
    <mergeCell ref="M19:M20"/>
    <mergeCell ref="H19:H20"/>
    <mergeCell ref="E19:E20"/>
    <mergeCell ref="N17:N18"/>
    <mergeCell ref="M17:M18"/>
    <mergeCell ref="F17:F18"/>
    <mergeCell ref="E17:E18"/>
    <mergeCell ref="C33:C34"/>
    <mergeCell ref="B33:B34"/>
    <mergeCell ref="N31:N32"/>
    <mergeCell ref="M31:M32"/>
    <mergeCell ref="L31:L32"/>
    <mergeCell ref="K31:K32"/>
    <mergeCell ref="I31:I32"/>
    <mergeCell ref="H31:H32"/>
    <mergeCell ref="F31:F32"/>
    <mergeCell ref="E31:E32"/>
    <mergeCell ref="D31:D32"/>
    <mergeCell ref="C31:C32"/>
    <mergeCell ref="B31:B32"/>
    <mergeCell ref="N33:N34"/>
    <mergeCell ref="M33:M34"/>
    <mergeCell ref="L33:L34"/>
    <mergeCell ref="K33:K34"/>
    <mergeCell ref="I33:I34"/>
    <mergeCell ref="H33:H34"/>
    <mergeCell ref="F33:F34"/>
    <mergeCell ref="E33:E34"/>
    <mergeCell ref="D33:D34"/>
    <mergeCell ref="C37:C38"/>
    <mergeCell ref="B37:B38"/>
    <mergeCell ref="N35:N36"/>
    <mergeCell ref="M35:M36"/>
    <mergeCell ref="L35:L36"/>
    <mergeCell ref="K35:K36"/>
    <mergeCell ref="I35:I36"/>
    <mergeCell ref="H35:H36"/>
    <mergeCell ref="F35:F36"/>
    <mergeCell ref="E35:E36"/>
    <mergeCell ref="D35:D36"/>
    <mergeCell ref="C35:C36"/>
    <mergeCell ref="B35:B36"/>
    <mergeCell ref="N37:N38"/>
    <mergeCell ref="M37:M38"/>
    <mergeCell ref="L37:L38"/>
    <mergeCell ref="K37:K38"/>
    <mergeCell ref="I37:I38"/>
    <mergeCell ref="H37:H38"/>
    <mergeCell ref="F37:F38"/>
    <mergeCell ref="E37:E38"/>
    <mergeCell ref="D37:D38"/>
    <mergeCell ref="C41:C42"/>
    <mergeCell ref="B41:B42"/>
    <mergeCell ref="N39:N40"/>
    <mergeCell ref="L39:L40"/>
    <mergeCell ref="K39:K40"/>
    <mergeCell ref="I39:I40"/>
    <mergeCell ref="H39:H40"/>
    <mergeCell ref="F39:F40"/>
    <mergeCell ref="E39:E40"/>
    <mergeCell ref="D39:D40"/>
    <mergeCell ref="C39:C40"/>
    <mergeCell ref="B39:B40"/>
    <mergeCell ref="N41:N42"/>
    <mergeCell ref="M41:M42"/>
    <mergeCell ref="L41:L42"/>
    <mergeCell ref="K41:K42"/>
    <mergeCell ref="I41:I42"/>
    <mergeCell ref="H41:H42"/>
    <mergeCell ref="F41:F42"/>
    <mergeCell ref="E41:E42"/>
    <mergeCell ref="D41:D42"/>
    <mergeCell ref="N43:N44"/>
    <mergeCell ref="C43:C44"/>
    <mergeCell ref="B43:B44"/>
    <mergeCell ref="B45:B46"/>
    <mergeCell ref="C45:C46"/>
    <mergeCell ref="H43:H44"/>
    <mergeCell ref="I43:I44"/>
    <mergeCell ref="K43:K44"/>
    <mergeCell ref="L43:L44"/>
    <mergeCell ref="D45:D46"/>
    <mergeCell ref="E45:E46"/>
    <mergeCell ref="F45:F46"/>
    <mergeCell ref="H45:H46"/>
    <mergeCell ref="I45:I46"/>
    <mergeCell ref="K45:K46"/>
    <mergeCell ref="L45:L46"/>
    <mergeCell ref="N57:N58"/>
    <mergeCell ref="H47:H48"/>
    <mergeCell ref="F47:F48"/>
    <mergeCell ref="E47:E48"/>
    <mergeCell ref="D47:D48"/>
    <mergeCell ref="C47:C48"/>
    <mergeCell ref="B47:B48"/>
    <mergeCell ref="N45:N46"/>
    <mergeCell ref="M45:M46"/>
    <mergeCell ref="D101:D102"/>
    <mergeCell ref="M107:M108"/>
    <mergeCell ref="N93:N94"/>
    <mergeCell ref="B95:B96"/>
    <mergeCell ref="C95:C96"/>
    <mergeCell ref="D95:D96"/>
    <mergeCell ref="E95:E96"/>
    <mergeCell ref="F95:F96"/>
    <mergeCell ref="H95:H96"/>
    <mergeCell ref="I95:I96"/>
    <mergeCell ref="K95:K96"/>
    <mergeCell ref="L95:L96"/>
    <mergeCell ref="M95:M96"/>
    <mergeCell ref="N95:N96"/>
    <mergeCell ref="B93:B94"/>
    <mergeCell ref="C93:C94"/>
    <mergeCell ref="D93:D94"/>
    <mergeCell ref="E93:E94"/>
    <mergeCell ref="F93:F94"/>
    <mergeCell ref="H93:H94"/>
    <mergeCell ref="D99:D100"/>
    <mergeCell ref="D103:D104"/>
    <mergeCell ref="B103:B104"/>
    <mergeCell ref="C103:C104"/>
    <mergeCell ref="D85:D86"/>
    <mergeCell ref="E85:E86"/>
    <mergeCell ref="F85:F86"/>
    <mergeCell ref="H85:H86"/>
    <mergeCell ref="I85:I86"/>
    <mergeCell ref="K85:K86"/>
    <mergeCell ref="L85:L86"/>
    <mergeCell ref="M87:M88"/>
    <mergeCell ref="M85:M86"/>
    <mergeCell ref="D89:D90"/>
    <mergeCell ref="E89:E90"/>
    <mergeCell ref="F89:F90"/>
    <mergeCell ref="H89:H90"/>
    <mergeCell ref="I89:I90"/>
    <mergeCell ref="K89:K90"/>
    <mergeCell ref="L89:L90"/>
    <mergeCell ref="M89:M90"/>
    <mergeCell ref="N89:N90"/>
    <mergeCell ref="D83:D84"/>
    <mergeCell ref="E83:E84"/>
    <mergeCell ref="F83:F84"/>
    <mergeCell ref="H83:H84"/>
    <mergeCell ref="I83:I84"/>
    <mergeCell ref="K83:K84"/>
    <mergeCell ref="L83:L84"/>
    <mergeCell ref="M83:M84"/>
    <mergeCell ref="N83:N84"/>
    <mergeCell ref="D77:D78"/>
    <mergeCell ref="E77:E78"/>
    <mergeCell ref="F77:F78"/>
    <mergeCell ref="H77:H78"/>
    <mergeCell ref="I77:I78"/>
    <mergeCell ref="K77:K78"/>
    <mergeCell ref="L77:L78"/>
    <mergeCell ref="M77:M78"/>
    <mergeCell ref="N81:N82"/>
    <mergeCell ref="D81:D82"/>
    <mergeCell ref="E81:E82"/>
    <mergeCell ref="F81:F82"/>
    <mergeCell ref="H81:H82"/>
    <mergeCell ref="I81:I82"/>
    <mergeCell ref="K81:K82"/>
    <mergeCell ref="L81:L82"/>
    <mergeCell ref="M81:M82"/>
    <mergeCell ref="D79:D80"/>
    <mergeCell ref="E79:E80"/>
    <mergeCell ref="F79:F80"/>
    <mergeCell ref="H79:H80"/>
    <mergeCell ref="I79:I80"/>
    <mergeCell ref="K79:K80"/>
    <mergeCell ref="L79:L80"/>
    <mergeCell ref="H69:H70"/>
    <mergeCell ref="I69:I70"/>
    <mergeCell ref="K69:K70"/>
    <mergeCell ref="L69:L70"/>
    <mergeCell ref="N75:N76"/>
    <mergeCell ref="B73:B74"/>
    <mergeCell ref="C73:C74"/>
    <mergeCell ref="D73:D74"/>
    <mergeCell ref="E73:E74"/>
    <mergeCell ref="F73:F74"/>
    <mergeCell ref="H73:H74"/>
    <mergeCell ref="I73:I74"/>
    <mergeCell ref="K73:K74"/>
    <mergeCell ref="L73:L74"/>
    <mergeCell ref="H75:H76"/>
    <mergeCell ref="K75:K76"/>
    <mergeCell ref="I75:I76"/>
    <mergeCell ref="M75:M76"/>
    <mergeCell ref="D63:D64"/>
    <mergeCell ref="E63:E64"/>
    <mergeCell ref="F63:F64"/>
    <mergeCell ref="H63:H64"/>
    <mergeCell ref="I63:I64"/>
    <mergeCell ref="K63:K64"/>
    <mergeCell ref="L63:L64"/>
    <mergeCell ref="N69:N70"/>
    <mergeCell ref="B67:B68"/>
    <mergeCell ref="C67:C68"/>
    <mergeCell ref="D67:D68"/>
    <mergeCell ref="E67:E68"/>
    <mergeCell ref="F67:F68"/>
    <mergeCell ref="H67:H68"/>
    <mergeCell ref="I67:I68"/>
    <mergeCell ref="K67:K68"/>
    <mergeCell ref="L67:L68"/>
    <mergeCell ref="M67:M68"/>
    <mergeCell ref="N67:N68"/>
    <mergeCell ref="B69:B70"/>
    <mergeCell ref="C69:C70"/>
    <mergeCell ref="D69:D70"/>
    <mergeCell ref="E69:E70"/>
    <mergeCell ref="F69:F70"/>
    <mergeCell ref="H223:H224"/>
    <mergeCell ref="N73:N74"/>
    <mergeCell ref="B75:B76"/>
    <mergeCell ref="C75:C76"/>
    <mergeCell ref="D75:D76"/>
    <mergeCell ref="N29:N30"/>
    <mergeCell ref="B71:B72"/>
    <mergeCell ref="C71:C72"/>
    <mergeCell ref="D71:D72"/>
    <mergeCell ref="E71:E72"/>
    <mergeCell ref="F71:F72"/>
    <mergeCell ref="H71:H72"/>
    <mergeCell ref="I71:I72"/>
    <mergeCell ref="K71:K72"/>
    <mergeCell ref="L71:L72"/>
    <mergeCell ref="M71:M72"/>
    <mergeCell ref="N71:N72"/>
    <mergeCell ref="B29:B30"/>
    <mergeCell ref="C29:C30"/>
    <mergeCell ref="D29:D30"/>
    <mergeCell ref="E29:E30"/>
    <mergeCell ref="F29:F30"/>
    <mergeCell ref="H29:H30"/>
    <mergeCell ref="M63:M64"/>
    <mergeCell ref="E43:E44"/>
    <mergeCell ref="F25:F26"/>
    <mergeCell ref="E25:E26"/>
    <mergeCell ref="D25:D26"/>
    <mergeCell ref="C25:C26"/>
    <mergeCell ref="B25:B26"/>
    <mergeCell ref="N23:N24"/>
    <mergeCell ref="B27:B28"/>
    <mergeCell ref="C27:C28"/>
    <mergeCell ref="D27:D28"/>
    <mergeCell ref="E27:E28"/>
    <mergeCell ref="F27:F28"/>
    <mergeCell ref="M23:M24"/>
    <mergeCell ref="B23:B24"/>
    <mergeCell ref="C23:C24"/>
    <mergeCell ref="D23:D24"/>
    <mergeCell ref="E23:E24"/>
    <mergeCell ref="F23:F24"/>
    <mergeCell ref="H23:H24"/>
    <mergeCell ref="I23:I24"/>
    <mergeCell ref="K23:K24"/>
    <mergeCell ref="L23:L24"/>
    <mergeCell ref="H27:H28"/>
    <mergeCell ref="I27:I28"/>
    <mergeCell ref="F87:F88"/>
    <mergeCell ref="H87:H88"/>
    <mergeCell ref="I87:I88"/>
    <mergeCell ref="K87:K88"/>
    <mergeCell ref="L87:L88"/>
    <mergeCell ref="B49:B50"/>
    <mergeCell ref="C49:C50"/>
    <mergeCell ref="D49:D50"/>
    <mergeCell ref="E49:E50"/>
    <mergeCell ref="F49:F50"/>
    <mergeCell ref="H49:H50"/>
    <mergeCell ref="I49:I50"/>
    <mergeCell ref="K49:K50"/>
    <mergeCell ref="L49:L50"/>
    <mergeCell ref="B51:B52"/>
    <mergeCell ref="B55:B56"/>
    <mergeCell ref="C55:C56"/>
    <mergeCell ref="F51:F52"/>
    <mergeCell ref="D61:D62"/>
    <mergeCell ref="E61:E62"/>
    <mergeCell ref="F61:F62"/>
    <mergeCell ref="H61:H62"/>
    <mergeCell ref="I61:I62"/>
    <mergeCell ref="K61:K62"/>
    <mergeCell ref="H113:H114"/>
    <mergeCell ref="I113:I114"/>
    <mergeCell ref="K113:K114"/>
    <mergeCell ref="L113:L114"/>
    <mergeCell ref="E91:E92"/>
    <mergeCell ref="F91:F92"/>
    <mergeCell ref="H91:H92"/>
    <mergeCell ref="I91:I92"/>
    <mergeCell ref="K91:K92"/>
    <mergeCell ref="L91:L92"/>
    <mergeCell ref="I93:I94"/>
    <mergeCell ref="I99:I100"/>
    <mergeCell ref="H99:H100"/>
    <mergeCell ref="E107:E108"/>
    <mergeCell ref="E103:E104"/>
    <mergeCell ref="F103:F104"/>
    <mergeCell ref="H103:H104"/>
    <mergeCell ref="I103:I104"/>
    <mergeCell ref="K103:K104"/>
    <mergeCell ref="L103:L104"/>
    <mergeCell ref="D109:D110"/>
    <mergeCell ref="E109:E110"/>
    <mergeCell ref="D107:D108"/>
    <mergeCell ref="I105:I106"/>
    <mergeCell ref="K55:K56"/>
    <mergeCell ref="L55:L56"/>
    <mergeCell ref="K57:K58"/>
    <mergeCell ref="L57:L58"/>
    <mergeCell ref="L75:L76"/>
    <mergeCell ref="K93:K94"/>
    <mergeCell ref="K109:K110"/>
    <mergeCell ref="L109:L110"/>
    <mergeCell ref="K107:K108"/>
    <mergeCell ref="L107:L108"/>
    <mergeCell ref="L97:L98"/>
    <mergeCell ref="L93:L94"/>
    <mergeCell ref="F65:F66"/>
    <mergeCell ref="E65:E66"/>
    <mergeCell ref="E97:E98"/>
    <mergeCell ref="E75:E76"/>
    <mergeCell ref="F75:F76"/>
    <mergeCell ref="E55:E56"/>
    <mergeCell ref="D87:D88"/>
    <mergeCell ref="E87:E88"/>
    <mergeCell ref="C107:C108"/>
    <mergeCell ref="B109:B110"/>
    <mergeCell ref="C99:C100"/>
    <mergeCell ref="B99:B100"/>
    <mergeCell ref="B61:B62"/>
    <mergeCell ref="C61:C62"/>
    <mergeCell ref="B63:B64"/>
    <mergeCell ref="C63:C64"/>
    <mergeCell ref="B79:B80"/>
    <mergeCell ref="C79:C80"/>
    <mergeCell ref="B77:B78"/>
    <mergeCell ref="C77:C78"/>
    <mergeCell ref="B83:B84"/>
    <mergeCell ref="C83:C84"/>
    <mergeCell ref="B81:B82"/>
    <mergeCell ref="C81:C82"/>
    <mergeCell ref="B89:B90"/>
    <mergeCell ref="C89:C90"/>
    <mergeCell ref="B85:B86"/>
    <mergeCell ref="B101:B102"/>
    <mergeCell ref="C101:C102"/>
    <mergeCell ref="B87:B88"/>
    <mergeCell ref="C87:C88"/>
    <mergeCell ref="C85:C86"/>
    <mergeCell ref="H213:H214"/>
    <mergeCell ref="H177:H178"/>
    <mergeCell ref="H179:H180"/>
    <mergeCell ref="H191:H192"/>
    <mergeCell ref="H203:H204"/>
    <mergeCell ref="H205:H206"/>
    <mergeCell ref="F55:F56"/>
    <mergeCell ref="H55:H56"/>
    <mergeCell ref="I55:I56"/>
    <mergeCell ref="H57:H58"/>
    <mergeCell ref="I57:I58"/>
    <mergeCell ref="F59:F60"/>
    <mergeCell ref="I109:I110"/>
    <mergeCell ref="F107:F108"/>
    <mergeCell ref="H107:H108"/>
    <mergeCell ref="I107:I108"/>
    <mergeCell ref="H109:H110"/>
    <mergeCell ref="H105:H106"/>
    <mergeCell ref="F99:F100"/>
    <mergeCell ref="H115:H116"/>
    <mergeCell ref="F111:F112"/>
    <mergeCell ref="H111:H112"/>
    <mergeCell ref="H117:H118"/>
    <mergeCell ref="F117:F118"/>
    <mergeCell ref="F15:F16"/>
    <mergeCell ref="E59:E60"/>
    <mergeCell ref="K105:K106"/>
    <mergeCell ref="L105:L106"/>
    <mergeCell ref="F101:F102"/>
    <mergeCell ref="H101:H102"/>
    <mergeCell ref="I101:I102"/>
    <mergeCell ref="I17:I18"/>
    <mergeCell ref="H17:H18"/>
    <mergeCell ref="F57:F58"/>
    <mergeCell ref="I59:I60"/>
    <mergeCell ref="H65:H66"/>
    <mergeCell ref="I65:I66"/>
    <mergeCell ref="F97:F98"/>
    <mergeCell ref="H97:H98"/>
    <mergeCell ref="F53:F54"/>
    <mergeCell ref="H53:H54"/>
    <mergeCell ref="I21:I22"/>
    <mergeCell ref="H15:H16"/>
    <mergeCell ref="E101:E102"/>
    <mergeCell ref="L59:L60"/>
    <mergeCell ref="F21:F22"/>
    <mergeCell ref="E53:E54"/>
    <mergeCell ref="E51:E52"/>
    <mergeCell ref="E239:E240"/>
    <mergeCell ref="C239:C240"/>
    <mergeCell ref="B239:B240"/>
    <mergeCell ref="B59:B60"/>
    <mergeCell ref="C59:C60"/>
    <mergeCell ref="D59:D60"/>
    <mergeCell ref="B181:B182"/>
    <mergeCell ref="B221:B222"/>
    <mergeCell ref="C221:C222"/>
    <mergeCell ref="E221:E222"/>
    <mergeCell ref="B211:B212"/>
    <mergeCell ref="C211:C212"/>
    <mergeCell ref="B229:B230"/>
    <mergeCell ref="C229:C230"/>
    <mergeCell ref="E229:E230"/>
    <mergeCell ref="E99:E100"/>
    <mergeCell ref="C65:C66"/>
    <mergeCell ref="B65:B66"/>
    <mergeCell ref="C205:C206"/>
    <mergeCell ref="B201:B202"/>
    <mergeCell ref="C201:C202"/>
    <mergeCell ref="D111:D112"/>
    <mergeCell ref="E111:E112"/>
    <mergeCell ref="C117:C118"/>
    <mergeCell ref="C163:C164"/>
    <mergeCell ref="B117:B118"/>
    <mergeCell ref="B179:B180"/>
    <mergeCell ref="C179:C180"/>
    <mergeCell ref="B191:B192"/>
    <mergeCell ref="C191:C192"/>
    <mergeCell ref="B185:B186"/>
    <mergeCell ref="C185:C186"/>
    <mergeCell ref="C181:C182"/>
    <mergeCell ref="B177:B178"/>
    <mergeCell ref="C177:C178"/>
    <mergeCell ref="B153:B154"/>
    <mergeCell ref="B175:B176"/>
    <mergeCell ref="C175:C176"/>
    <mergeCell ref="B137:B138"/>
    <mergeCell ref="C137:C138"/>
    <mergeCell ref="C149:C150"/>
    <mergeCell ref="B149:B150"/>
    <mergeCell ref="C147:C148"/>
    <mergeCell ref="B147:B148"/>
    <mergeCell ref="C145:C146"/>
    <mergeCell ref="B145:B146"/>
    <mergeCell ref="C143:C144"/>
    <mergeCell ref="B143:B144"/>
    <mergeCell ref="B159:B160"/>
    <mergeCell ref="C157:C158"/>
    <mergeCell ref="B157:B158"/>
    <mergeCell ref="C155:C156"/>
    <mergeCell ref="B155:B156"/>
    <mergeCell ref="D19:D20"/>
    <mergeCell ref="C19:C20"/>
    <mergeCell ref="B19:B20"/>
    <mergeCell ref="D65:D66"/>
    <mergeCell ref="B97:B98"/>
    <mergeCell ref="C97:C98"/>
    <mergeCell ref="D55:D56"/>
    <mergeCell ref="C53:C54"/>
    <mergeCell ref="D53:D54"/>
    <mergeCell ref="D91:D92"/>
    <mergeCell ref="D97:D98"/>
    <mergeCell ref="B53:B54"/>
    <mergeCell ref="D51:D52"/>
    <mergeCell ref="C51:C52"/>
    <mergeCell ref="D43:D44"/>
    <mergeCell ref="C111:C112"/>
    <mergeCell ref="B91:B92"/>
    <mergeCell ref="C91:C92"/>
    <mergeCell ref="C109:C110"/>
    <mergeCell ref="F43:F44"/>
    <mergeCell ref="A121:A122"/>
    <mergeCell ref="B121:B122"/>
    <mergeCell ref="C121:C122"/>
    <mergeCell ref="E121:E122"/>
    <mergeCell ref="F121:F122"/>
    <mergeCell ref="B105:B106"/>
    <mergeCell ref="C105:C106"/>
    <mergeCell ref="D105:D106"/>
    <mergeCell ref="E105:E106"/>
    <mergeCell ref="F105:F106"/>
    <mergeCell ref="D117:D118"/>
    <mergeCell ref="E117:E118"/>
    <mergeCell ref="F109:F110"/>
    <mergeCell ref="B107:B108"/>
    <mergeCell ref="D113:D114"/>
    <mergeCell ref="E113:E114"/>
    <mergeCell ref="F113:F114"/>
    <mergeCell ref="B115:B116"/>
    <mergeCell ref="C115:C116"/>
    <mergeCell ref="D115:D116"/>
    <mergeCell ref="E115:E116"/>
    <mergeCell ref="F115:F116"/>
    <mergeCell ref="B111:B112"/>
    <mergeCell ref="A217:A218"/>
    <mergeCell ref="B203:B204"/>
    <mergeCell ref="C203:C204"/>
    <mergeCell ref="B209:B210"/>
    <mergeCell ref="C209:C210"/>
    <mergeCell ref="B207:B208"/>
    <mergeCell ref="C207:C208"/>
    <mergeCell ref="F237:F238"/>
    <mergeCell ref="B231:B232"/>
    <mergeCell ref="C231:C232"/>
    <mergeCell ref="E231:E232"/>
    <mergeCell ref="F231:F232"/>
    <mergeCell ref="B233:B234"/>
    <mergeCell ref="C233:C234"/>
    <mergeCell ref="E233:E234"/>
    <mergeCell ref="F233:F234"/>
    <mergeCell ref="B235:B236"/>
    <mergeCell ref="C235:C236"/>
    <mergeCell ref="E235:E236"/>
    <mergeCell ref="F235:F236"/>
    <mergeCell ref="C227:C228"/>
    <mergeCell ref="E227:E228"/>
    <mergeCell ref="F227:F228"/>
    <mergeCell ref="B225:B226"/>
    <mergeCell ref="E241:E242"/>
    <mergeCell ref="E219:E220"/>
    <mergeCell ref="F219:F220"/>
    <mergeCell ref="F239:F240"/>
    <mergeCell ref="B247:B248"/>
    <mergeCell ref="E247:E248"/>
    <mergeCell ref="F247:F248"/>
    <mergeCell ref="B245:B246"/>
    <mergeCell ref="C245:C246"/>
    <mergeCell ref="E245:E246"/>
    <mergeCell ref="F245:F246"/>
    <mergeCell ref="B241:B242"/>
    <mergeCell ref="C247:C248"/>
    <mergeCell ref="F241:F242"/>
    <mergeCell ref="B243:B244"/>
    <mergeCell ref="E243:E244"/>
    <mergeCell ref="F243:F244"/>
    <mergeCell ref="C241:C242"/>
    <mergeCell ref="C243:C244"/>
    <mergeCell ref="B227:B228"/>
    <mergeCell ref="F229:F230"/>
    <mergeCell ref="B237:B238"/>
    <mergeCell ref="C237:C238"/>
    <mergeCell ref="E237:E238"/>
    <mergeCell ref="G247:G248"/>
    <mergeCell ref="G237:G238"/>
    <mergeCell ref="G239:G240"/>
    <mergeCell ref="G241:G242"/>
    <mergeCell ref="G243:G244"/>
    <mergeCell ref="G245:G246"/>
    <mergeCell ref="G219:G220"/>
    <mergeCell ref="G221:G222"/>
    <mergeCell ref="G225:G226"/>
    <mergeCell ref="G229:G230"/>
    <mergeCell ref="G231:G232"/>
    <mergeCell ref="G233:G234"/>
    <mergeCell ref="G227:G228"/>
    <mergeCell ref="G235:G236"/>
    <mergeCell ref="G223:G224"/>
    <mergeCell ref="A1:G1"/>
    <mergeCell ref="A2:G2"/>
    <mergeCell ref="A4:G4"/>
    <mergeCell ref="A3:G3"/>
    <mergeCell ref="A7:A8"/>
    <mergeCell ref="B7:B8"/>
    <mergeCell ref="C7:C8"/>
    <mergeCell ref="D7:E7"/>
    <mergeCell ref="F7:F8"/>
    <mergeCell ref="F9:F10"/>
    <mergeCell ref="B11:B12"/>
    <mergeCell ref="C11:C12"/>
    <mergeCell ref="D11:D12"/>
    <mergeCell ref="H7:H8"/>
    <mergeCell ref="F19:F20"/>
    <mergeCell ref="C21:C22"/>
    <mergeCell ref="B57:B58"/>
    <mergeCell ref="B15:B16"/>
    <mergeCell ref="C15:C16"/>
    <mergeCell ref="E57:E58"/>
    <mergeCell ref="D57:D58"/>
    <mergeCell ref="C57:C58"/>
    <mergeCell ref="B13:B14"/>
    <mergeCell ref="C13:C14"/>
    <mergeCell ref="D15:D16"/>
    <mergeCell ref="B21:B22"/>
    <mergeCell ref="D21:D22"/>
    <mergeCell ref="D13:D14"/>
    <mergeCell ref="B9:B10"/>
    <mergeCell ref="C9:C10"/>
    <mergeCell ref="D9:D10"/>
    <mergeCell ref="E9:E10"/>
    <mergeCell ref="F13:F14"/>
    <mergeCell ref="H13:H14"/>
    <mergeCell ref="I13:I14"/>
    <mergeCell ref="I25:I26"/>
    <mergeCell ref="H25:H26"/>
    <mergeCell ref="I19:I20"/>
    <mergeCell ref="H59:H60"/>
    <mergeCell ref="H21:H22"/>
    <mergeCell ref="L19:L20"/>
    <mergeCell ref="M65:M66"/>
    <mergeCell ref="L65:L66"/>
    <mergeCell ref="H51:H52"/>
    <mergeCell ref="I51:I52"/>
    <mergeCell ref="K51:K52"/>
    <mergeCell ref="L51:L52"/>
    <mergeCell ref="I53:I54"/>
    <mergeCell ref="K53:K54"/>
    <mergeCell ref="L53:L54"/>
    <mergeCell ref="M27:M28"/>
    <mergeCell ref="I29:I30"/>
    <mergeCell ref="K29:K30"/>
    <mergeCell ref="L29:L30"/>
    <mergeCell ref="L47:L48"/>
    <mergeCell ref="K47:K48"/>
    <mergeCell ref="I47:I48"/>
    <mergeCell ref="M91:M92"/>
    <mergeCell ref="N91:N92"/>
    <mergeCell ref="N27:N28"/>
    <mergeCell ref="N25:N26"/>
    <mergeCell ref="M25:M26"/>
    <mergeCell ref="N63:N64"/>
    <mergeCell ref="N77:N78"/>
    <mergeCell ref="N85:N86"/>
    <mergeCell ref="M93:M94"/>
    <mergeCell ref="N59:N60"/>
    <mergeCell ref="M59:M60"/>
    <mergeCell ref="M61:M62"/>
    <mergeCell ref="N61:N62"/>
    <mergeCell ref="M79:M80"/>
    <mergeCell ref="N79:N80"/>
    <mergeCell ref="N55:N56"/>
    <mergeCell ref="N53:N54"/>
    <mergeCell ref="N51:N52"/>
    <mergeCell ref="M51:M52"/>
    <mergeCell ref="N49:N50"/>
    <mergeCell ref="M49:M50"/>
    <mergeCell ref="N47:N48"/>
    <mergeCell ref="M47:M48"/>
    <mergeCell ref="M57:M58"/>
    <mergeCell ref="M43:M44"/>
    <mergeCell ref="M29:M30"/>
    <mergeCell ref="M73:M74"/>
    <mergeCell ref="M39:M40"/>
    <mergeCell ref="L25:L26"/>
    <mergeCell ref="I15:I16"/>
    <mergeCell ref="K15:K16"/>
    <mergeCell ref="K17:K18"/>
    <mergeCell ref="M55:M56"/>
    <mergeCell ref="M53:M54"/>
    <mergeCell ref="L17:L18"/>
    <mergeCell ref="M69:M70"/>
    <mergeCell ref="L27:L28"/>
    <mergeCell ref="K27:K28"/>
    <mergeCell ref="L61:L62"/>
    <mergeCell ref="I9:I10"/>
    <mergeCell ref="H9:H10"/>
    <mergeCell ref="E11:E12"/>
    <mergeCell ref="F11:F12"/>
    <mergeCell ref="H11:H12"/>
    <mergeCell ref="I11:I12"/>
    <mergeCell ref="N109:N110"/>
    <mergeCell ref="N65:N66"/>
    <mergeCell ref="N87:N88"/>
    <mergeCell ref="K13:L13"/>
    <mergeCell ref="K59:K60"/>
    <mergeCell ref="K65:K66"/>
    <mergeCell ref="K19:K20"/>
    <mergeCell ref="K21:K22"/>
    <mergeCell ref="K25:K26"/>
    <mergeCell ref="K97:K98"/>
    <mergeCell ref="K99:K100"/>
    <mergeCell ref="K101:K102"/>
    <mergeCell ref="L15:L16"/>
    <mergeCell ref="L99:L100"/>
    <mergeCell ref="L101:L102"/>
    <mergeCell ref="M101:M102"/>
    <mergeCell ref="M105:M106"/>
    <mergeCell ref="N101:N102"/>
    <mergeCell ref="M99:M100"/>
    <mergeCell ref="M97:M98"/>
    <mergeCell ref="N99:N100"/>
    <mergeCell ref="N103:N104"/>
    <mergeCell ref="N115:N116"/>
    <mergeCell ref="M115:M116"/>
    <mergeCell ref="I117:I118"/>
    <mergeCell ref="K111:K112"/>
    <mergeCell ref="L111:L112"/>
    <mergeCell ref="I115:I116"/>
    <mergeCell ref="I111:I112"/>
    <mergeCell ref="K115:K116"/>
    <mergeCell ref="L115:L116"/>
    <mergeCell ref="I97:I98"/>
    <mergeCell ref="N97:N98"/>
    <mergeCell ref="M113:M114"/>
    <mergeCell ref="N113:N114"/>
    <mergeCell ref="M111:M112"/>
    <mergeCell ref="N111:N112"/>
    <mergeCell ref="N105:N106"/>
    <mergeCell ref="N107:N108"/>
    <mergeCell ref="M103:M104"/>
    <mergeCell ref="E217:E218"/>
    <mergeCell ref="C217:C218"/>
    <mergeCell ref="B217:B218"/>
    <mergeCell ref="B213:B214"/>
    <mergeCell ref="C213:C214"/>
    <mergeCell ref="C165:C166"/>
    <mergeCell ref="B165:B166"/>
    <mergeCell ref="B205:B206"/>
    <mergeCell ref="F217:F218"/>
    <mergeCell ref="B193:B194"/>
    <mergeCell ref="B173:B174"/>
    <mergeCell ref="C225:C226"/>
    <mergeCell ref="E225:E226"/>
    <mergeCell ref="F225:F226"/>
    <mergeCell ref="B219:B220"/>
    <mergeCell ref="C219:C220"/>
    <mergeCell ref="B223:B224"/>
    <mergeCell ref="C223:C224"/>
    <mergeCell ref="E223:E224"/>
    <mergeCell ref="F223:F224"/>
    <mergeCell ref="F221:F222"/>
    <mergeCell ref="H137:H138"/>
    <mergeCell ref="B139:B140"/>
    <mergeCell ref="M109:M110"/>
    <mergeCell ref="H139:H140"/>
    <mergeCell ref="B189:B190"/>
    <mergeCell ref="C189:C190"/>
    <mergeCell ref="L124:M124"/>
    <mergeCell ref="H173:H174"/>
    <mergeCell ref="C173:C174"/>
    <mergeCell ref="H171:H172"/>
    <mergeCell ref="C171:C172"/>
    <mergeCell ref="B171:B172"/>
    <mergeCell ref="H167:H168"/>
    <mergeCell ref="C167:C168"/>
    <mergeCell ref="B167:B168"/>
    <mergeCell ref="H135:H136"/>
    <mergeCell ref="H151:H152"/>
    <mergeCell ref="H165:H166"/>
    <mergeCell ref="C151:C152"/>
    <mergeCell ref="B151:B152"/>
    <mergeCell ref="C153:C154"/>
    <mergeCell ref="B113:B114"/>
    <mergeCell ref="C113:C114"/>
    <mergeCell ref="C159:C160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PRESUPUESTO</vt:lpstr>
      <vt:lpstr>Volumen Zanjas</vt:lpstr>
      <vt:lpstr>CUADRO PARALELISMO</vt:lpstr>
      <vt:lpstr>PRESUPUESTO!Área_de_impresión</vt:lpstr>
      <vt:lpstr>'Volumen Zanjas'!Área_de_impresión</vt:lpstr>
      <vt:lpstr>PRESUPUESTO!Títulos_a_imprimir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Joey-pc</cp:lastModifiedBy>
  <cp:lastPrinted>2020-11-24T20:08:57Z</cp:lastPrinted>
  <dcterms:created xsi:type="dcterms:W3CDTF">2000-03-08T14:27:43Z</dcterms:created>
  <dcterms:modified xsi:type="dcterms:W3CDTF">2020-11-25T13:20:21Z</dcterms:modified>
</cp:coreProperties>
</file>